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65" yWindow="-15" windowWidth="7710" windowHeight="8265"/>
  </bookViews>
  <sheets>
    <sheet name="Contents" sheetId="1" r:id="rId1"/>
    <sheet name="Demography" sheetId="2" r:id="rId2"/>
    <sheet name="Bioptic" sheetId="4" r:id="rId3"/>
    <sheet name="Detection Data" sheetId="3" r:id="rId4"/>
    <sheet name="NV_Vertica_Lateral_Data" sheetId="5" r:id="rId5"/>
    <sheet name="Hazards" sheetId="6" r:id="rId6"/>
  </sheets>
  <calcPr calcId="145621"/>
</workbook>
</file>

<file path=xl/calcChain.xml><?xml version="1.0" encoding="utf-8"?>
<calcChain xmlns="http://schemas.openxmlformats.org/spreadsheetml/2006/main">
  <c r="K4" i="6" l="1"/>
  <c r="E29" i="2" l="1"/>
  <c r="G29" i="2"/>
  <c r="H29" i="2"/>
  <c r="I29" i="2"/>
  <c r="E30" i="2"/>
  <c r="G30" i="2"/>
  <c r="H30" i="2"/>
  <c r="I30" i="2"/>
  <c r="E31" i="2"/>
  <c r="G31" i="2"/>
  <c r="H31" i="2"/>
  <c r="I31" i="2"/>
  <c r="E32" i="2"/>
  <c r="G32" i="2"/>
  <c r="H32" i="2"/>
  <c r="I32" i="2"/>
  <c r="E33" i="2"/>
  <c r="G33" i="2"/>
  <c r="H33" i="2"/>
  <c r="I33" i="2"/>
  <c r="E34" i="2"/>
  <c r="G34" i="2"/>
  <c r="H34" i="2"/>
  <c r="I34" i="2"/>
  <c r="E35" i="2"/>
  <c r="G35" i="2"/>
  <c r="H35" i="2"/>
  <c r="I35" i="2"/>
  <c r="E36" i="2"/>
  <c r="G36" i="2"/>
  <c r="H36" i="2"/>
  <c r="I36" i="2"/>
  <c r="E37" i="2"/>
  <c r="G37" i="2"/>
  <c r="H37" i="2"/>
  <c r="I37" i="2"/>
  <c r="E38" i="2"/>
  <c r="G38" i="2"/>
  <c r="H38" i="2"/>
  <c r="I38" i="2"/>
  <c r="E39" i="2"/>
  <c r="G39" i="2"/>
  <c r="H39" i="2"/>
  <c r="I39" i="2"/>
  <c r="H28" i="2"/>
  <c r="G28" i="2"/>
  <c r="I28" i="2"/>
  <c r="E28" i="2"/>
  <c r="B29" i="2"/>
  <c r="B30" i="2"/>
  <c r="B31" i="2"/>
  <c r="B32" i="2"/>
  <c r="B33" i="2"/>
  <c r="B34" i="2"/>
  <c r="B35" i="2"/>
  <c r="B36" i="2"/>
  <c r="B37" i="2"/>
  <c r="B38" i="2"/>
  <c r="B39" i="2"/>
  <c r="B28" i="2"/>
  <c r="A5" i="3"/>
  <c r="A6" i="3"/>
  <c r="A7" i="3"/>
  <c r="A8" i="3"/>
  <c r="A9" i="3"/>
  <c r="A10" i="3"/>
  <c r="A11" i="3"/>
  <c r="A12" i="3"/>
  <c r="A13" i="3"/>
  <c r="A14" i="3"/>
  <c r="A15" i="3"/>
  <c r="A4" i="3"/>
  <c r="A5" i="4"/>
  <c r="A6" i="4"/>
  <c r="A7" i="4"/>
  <c r="A8" i="4"/>
  <c r="A9" i="4"/>
  <c r="A10" i="4"/>
  <c r="A11" i="4"/>
  <c r="A12" i="4"/>
  <c r="A13" i="4"/>
  <c r="A14" i="4"/>
  <c r="A15" i="4"/>
  <c r="A4" i="4"/>
  <c r="AV4" i="3"/>
  <c r="AV6" i="3"/>
  <c r="AV5" i="3"/>
  <c r="AV8" i="3"/>
  <c r="AV15" i="3"/>
  <c r="AV9" i="3"/>
  <c r="AV7" i="3"/>
  <c r="AV10" i="3"/>
  <c r="AV14" i="3"/>
  <c r="AV11" i="3"/>
  <c r="AV13" i="3"/>
  <c r="AV12" i="3"/>
  <c r="AX4" i="3"/>
  <c r="AX6" i="3"/>
  <c r="AX5" i="3"/>
  <c r="AX8" i="3"/>
  <c r="AX15" i="3"/>
  <c r="AX9" i="3"/>
  <c r="AX7" i="3"/>
  <c r="AX10" i="3"/>
  <c r="AX14" i="3"/>
  <c r="AX11" i="3"/>
  <c r="AX13" i="3"/>
  <c r="AX12" i="3"/>
  <c r="AZ4" i="3"/>
  <c r="AZ6" i="3"/>
  <c r="AZ5" i="3"/>
  <c r="AZ8" i="3"/>
  <c r="AZ15" i="3"/>
  <c r="AZ9" i="3"/>
  <c r="AZ7" i="3"/>
  <c r="AZ10" i="3"/>
  <c r="AZ14" i="3"/>
  <c r="AZ11" i="3"/>
  <c r="AZ13" i="3"/>
  <c r="AZ12" i="3"/>
  <c r="BB4" i="3"/>
  <c r="BB6" i="3"/>
  <c r="BB5" i="3"/>
  <c r="BB8" i="3"/>
  <c r="BB15" i="3"/>
  <c r="BB9" i="3"/>
  <c r="BB7" i="3"/>
  <c r="BB10" i="3"/>
  <c r="BB14" i="3"/>
  <c r="BB11" i="3"/>
  <c r="BB13" i="3"/>
  <c r="BB12" i="3"/>
  <c r="BC4" i="3"/>
  <c r="BD4" i="3" s="1"/>
  <c r="BE4" i="3"/>
  <c r="BF4" i="3" s="1"/>
  <c r="BG4" i="3"/>
  <c r="BH4" i="3" s="1"/>
  <c r="BI4" i="3"/>
  <c r="BC6" i="3"/>
  <c r="BD6" i="3" s="1"/>
  <c r="BE6" i="3"/>
  <c r="BF6" i="3" s="1"/>
  <c r="BG6" i="3"/>
  <c r="BH6" i="3" s="1"/>
  <c r="BI6" i="3"/>
  <c r="BJ6" i="3" s="1"/>
  <c r="BC5" i="3"/>
  <c r="BD5" i="3" s="1"/>
  <c r="BE5" i="3"/>
  <c r="BF5" i="3" s="1"/>
  <c r="BG5" i="3"/>
  <c r="BH5" i="3" s="1"/>
  <c r="BI5" i="3"/>
  <c r="BJ5" i="3" s="1"/>
  <c r="BC8" i="3"/>
  <c r="BD8" i="3" s="1"/>
  <c r="BE8" i="3"/>
  <c r="BF8" i="3" s="1"/>
  <c r="BG8" i="3"/>
  <c r="BH8" i="3" s="1"/>
  <c r="BI8" i="3"/>
  <c r="BJ8" i="3" s="1"/>
  <c r="BC15" i="3"/>
  <c r="BD15" i="3" s="1"/>
  <c r="BE15" i="3"/>
  <c r="BF15" i="3" s="1"/>
  <c r="BG15" i="3"/>
  <c r="BH15" i="3" s="1"/>
  <c r="BI15" i="3"/>
  <c r="BJ15" i="3" s="1"/>
  <c r="BC9" i="3"/>
  <c r="BD9" i="3" s="1"/>
  <c r="BE9" i="3"/>
  <c r="BF9" i="3" s="1"/>
  <c r="BG9" i="3"/>
  <c r="BH9" i="3" s="1"/>
  <c r="BI9" i="3"/>
  <c r="BJ9" i="3" s="1"/>
  <c r="BC7" i="3"/>
  <c r="BD7" i="3" s="1"/>
  <c r="BE7" i="3"/>
  <c r="BF7" i="3" s="1"/>
  <c r="BG7" i="3"/>
  <c r="BH7" i="3" s="1"/>
  <c r="BI7" i="3"/>
  <c r="BJ7" i="3" s="1"/>
  <c r="BC10" i="3"/>
  <c r="BD10" i="3" s="1"/>
  <c r="BE10" i="3"/>
  <c r="BF10" i="3" s="1"/>
  <c r="BG10" i="3"/>
  <c r="BH10" i="3" s="1"/>
  <c r="BI10" i="3"/>
  <c r="BJ10" i="3" s="1"/>
  <c r="BC14" i="3"/>
  <c r="BD14" i="3" s="1"/>
  <c r="BE14" i="3"/>
  <c r="BF14" i="3" s="1"/>
  <c r="BG14" i="3"/>
  <c r="BH14" i="3" s="1"/>
  <c r="BI14" i="3"/>
  <c r="BJ14" i="3" s="1"/>
  <c r="BC11" i="3"/>
  <c r="BD11" i="3" s="1"/>
  <c r="BE11" i="3"/>
  <c r="BF11" i="3" s="1"/>
  <c r="BG11" i="3"/>
  <c r="BH11" i="3" s="1"/>
  <c r="BI11" i="3"/>
  <c r="BJ11" i="3" s="1"/>
  <c r="BC13" i="3"/>
  <c r="BD13" i="3" s="1"/>
  <c r="BE13" i="3"/>
  <c r="BF13" i="3" s="1"/>
  <c r="BG13" i="3"/>
  <c r="BH13" i="3" s="1"/>
  <c r="BI13" i="3"/>
  <c r="BJ13" i="3" s="1"/>
  <c r="BE12" i="3"/>
  <c r="BF12" i="3" s="1"/>
  <c r="BG12" i="3"/>
  <c r="BH12" i="3" s="1"/>
  <c r="BI12" i="3"/>
  <c r="BJ12" i="3" s="1"/>
  <c r="BC12" i="3"/>
  <c r="BD12" i="3" s="1"/>
  <c r="BJ4" i="3" l="1"/>
  <c r="A16" i="3"/>
  <c r="A17" i="3"/>
  <c r="A18" i="3"/>
  <c r="A19" i="3"/>
  <c r="A20" i="3"/>
  <c r="A21" i="3"/>
  <c r="A22" i="3"/>
  <c r="A23" i="3"/>
  <c r="L63" i="6"/>
  <c r="K63" i="6"/>
  <c r="F63" i="6"/>
  <c r="L62" i="6"/>
  <c r="K62" i="6"/>
  <c r="F62" i="6"/>
  <c r="L61" i="6"/>
  <c r="K61" i="6"/>
  <c r="F61" i="6"/>
  <c r="L60" i="6"/>
  <c r="K60" i="6"/>
  <c r="F60" i="6"/>
  <c r="L59" i="6"/>
  <c r="K59" i="6"/>
  <c r="F59" i="6"/>
  <c r="L58" i="6"/>
  <c r="K58" i="6"/>
  <c r="F58" i="6"/>
  <c r="L57" i="6"/>
  <c r="K57" i="6"/>
  <c r="F57" i="6"/>
  <c r="L56" i="6"/>
  <c r="K56" i="6"/>
  <c r="F56" i="6"/>
  <c r="L55" i="6"/>
  <c r="K55" i="6"/>
  <c r="F55" i="6"/>
  <c r="L54" i="6"/>
  <c r="K54" i="6"/>
  <c r="F54" i="6"/>
  <c r="L53" i="6"/>
  <c r="K53" i="6"/>
  <c r="F53" i="6"/>
  <c r="L52" i="6"/>
  <c r="K52" i="6"/>
  <c r="F52" i="6"/>
  <c r="L51" i="6"/>
  <c r="K51" i="6"/>
  <c r="F51" i="6"/>
  <c r="L50" i="6"/>
  <c r="K50" i="6"/>
  <c r="F50" i="6"/>
  <c r="L49" i="6"/>
  <c r="K49" i="6"/>
  <c r="F49" i="6"/>
  <c r="L48" i="6"/>
  <c r="K48" i="6"/>
  <c r="F48" i="6"/>
  <c r="L47" i="6"/>
  <c r="K47" i="6"/>
  <c r="F47" i="6"/>
  <c r="L46" i="6"/>
  <c r="K46" i="6"/>
  <c r="F46" i="6"/>
  <c r="L45" i="6"/>
  <c r="K45" i="6"/>
  <c r="F45" i="6"/>
  <c r="L44" i="6"/>
  <c r="K44" i="6"/>
  <c r="F44" i="6"/>
  <c r="L43" i="6"/>
  <c r="K43" i="6"/>
  <c r="F43" i="6"/>
  <c r="L42" i="6"/>
  <c r="K42" i="6"/>
  <c r="F42" i="6"/>
  <c r="L41" i="6"/>
  <c r="K41" i="6"/>
  <c r="F41" i="6"/>
  <c r="L40" i="6"/>
  <c r="K40" i="6"/>
  <c r="F40" i="6"/>
  <c r="L39" i="6"/>
  <c r="K39" i="6"/>
  <c r="F39" i="6"/>
  <c r="L38" i="6"/>
  <c r="K38" i="6"/>
  <c r="F38" i="6"/>
  <c r="L37" i="6"/>
  <c r="K37" i="6"/>
  <c r="F37" i="6"/>
  <c r="L36" i="6"/>
  <c r="K36" i="6"/>
  <c r="F36" i="6"/>
  <c r="L35" i="6"/>
  <c r="K35" i="6"/>
  <c r="F35" i="6"/>
  <c r="L34" i="6"/>
  <c r="K34" i="6"/>
  <c r="F34" i="6"/>
  <c r="L33" i="6"/>
  <c r="K33" i="6"/>
  <c r="F33" i="6"/>
  <c r="L32" i="6"/>
  <c r="K32" i="6"/>
  <c r="F32" i="6"/>
  <c r="L31" i="6"/>
  <c r="K31" i="6"/>
  <c r="F31" i="6"/>
  <c r="L30" i="6"/>
  <c r="K30" i="6"/>
  <c r="F30" i="6"/>
  <c r="L29" i="6"/>
  <c r="K29" i="6"/>
  <c r="F29" i="6"/>
  <c r="L28" i="6"/>
  <c r="K28" i="6"/>
  <c r="F28" i="6"/>
  <c r="L27" i="6"/>
  <c r="K27" i="6"/>
  <c r="F27" i="6"/>
  <c r="L26" i="6"/>
  <c r="K26" i="6"/>
  <c r="F26" i="6"/>
  <c r="L25" i="6"/>
  <c r="K25" i="6"/>
  <c r="F25" i="6"/>
  <c r="L24" i="6"/>
  <c r="K24" i="6"/>
  <c r="F24" i="6"/>
  <c r="L23" i="6"/>
  <c r="K23" i="6"/>
  <c r="F23" i="6"/>
  <c r="L22" i="6"/>
  <c r="K22" i="6"/>
  <c r="F22" i="6"/>
  <c r="L21" i="6"/>
  <c r="K21" i="6"/>
  <c r="F21" i="6"/>
  <c r="L20" i="6"/>
  <c r="K20" i="6"/>
  <c r="F20" i="6"/>
  <c r="L19" i="6"/>
  <c r="K19" i="6"/>
  <c r="F19" i="6"/>
  <c r="L18" i="6"/>
  <c r="K18" i="6"/>
  <c r="F18" i="6"/>
  <c r="L17" i="6"/>
  <c r="K17" i="6"/>
  <c r="F17" i="6"/>
  <c r="L16" i="6"/>
  <c r="K16" i="6"/>
  <c r="F16" i="6"/>
  <c r="L15" i="6"/>
  <c r="K15" i="6"/>
  <c r="F15" i="6"/>
  <c r="L14" i="6"/>
  <c r="K14" i="6"/>
  <c r="F14" i="6"/>
  <c r="L13" i="6"/>
  <c r="K13" i="6"/>
  <c r="F13" i="6"/>
  <c r="L12" i="6"/>
  <c r="K12" i="6"/>
  <c r="F12" i="6"/>
  <c r="L11" i="6"/>
  <c r="K11" i="6"/>
  <c r="F11" i="6"/>
  <c r="L10" i="6"/>
  <c r="K10" i="6"/>
  <c r="F10" i="6"/>
  <c r="L9" i="6"/>
  <c r="K9" i="6"/>
  <c r="F9" i="6"/>
  <c r="L8" i="6"/>
  <c r="K8" i="6"/>
  <c r="F8" i="6"/>
  <c r="L7" i="6"/>
  <c r="K7" i="6"/>
  <c r="F7" i="6"/>
  <c r="L6" i="6"/>
  <c r="K6" i="6"/>
  <c r="F6" i="6"/>
  <c r="L5" i="6"/>
  <c r="K5" i="6"/>
  <c r="F5" i="6"/>
  <c r="L4" i="6"/>
  <c r="F4" i="6"/>
  <c r="F17" i="3" l="1"/>
  <c r="F18" i="3"/>
  <c r="F19" i="3"/>
  <c r="F20" i="3"/>
  <c r="F21" i="3"/>
  <c r="F22" i="3"/>
  <c r="F23" i="3"/>
  <c r="F16" i="3"/>
  <c r="G16" i="2" l="1"/>
  <c r="G17" i="2"/>
  <c r="G18" i="2"/>
  <c r="G19" i="2"/>
  <c r="G20" i="2"/>
  <c r="G21" i="2"/>
  <c r="G22" i="2"/>
  <c r="G23" i="2"/>
  <c r="E16" i="2"/>
  <c r="E17" i="2"/>
  <c r="E18" i="2"/>
  <c r="E19" i="2"/>
  <c r="E20" i="2"/>
  <c r="E21" i="2"/>
  <c r="E22" i="2"/>
  <c r="E23" i="2"/>
  <c r="AR4" i="3" l="1"/>
  <c r="AR6" i="3"/>
  <c r="AR5" i="3"/>
  <c r="AR8" i="3"/>
  <c r="AR15" i="3"/>
  <c r="AR9" i="3"/>
  <c r="AR7" i="3"/>
  <c r="AR10" i="3"/>
  <c r="AR14" i="3"/>
  <c r="AR11" i="3"/>
  <c r="AR13" i="3"/>
  <c r="AT4" i="3"/>
  <c r="AT6" i="3"/>
  <c r="AT5" i="3"/>
  <c r="AT8" i="3"/>
  <c r="AT15" i="3"/>
  <c r="AT9" i="3"/>
  <c r="AT7" i="3"/>
  <c r="AT10" i="3"/>
  <c r="AT14" i="3"/>
  <c r="AT11" i="3"/>
  <c r="AT13" i="3"/>
  <c r="AT12" i="3"/>
  <c r="AR12" i="3"/>
  <c r="AP4" i="3"/>
  <c r="AP6" i="3"/>
  <c r="AP5" i="3"/>
  <c r="AP8" i="3"/>
  <c r="AP15" i="3"/>
  <c r="AP9" i="3"/>
  <c r="AP7" i="3"/>
  <c r="AP10" i="3"/>
  <c r="AP14" i="3"/>
  <c r="AP11" i="3"/>
  <c r="AP13" i="3"/>
  <c r="AP12" i="3"/>
  <c r="AN4" i="3"/>
  <c r="AN6" i="3"/>
  <c r="AN5" i="3"/>
  <c r="AN8" i="3"/>
  <c r="AN15" i="3"/>
  <c r="AN9" i="3"/>
  <c r="AN7" i="3"/>
  <c r="AN10" i="3"/>
  <c r="AN14" i="3"/>
  <c r="AN11" i="3"/>
  <c r="AN13" i="3"/>
  <c r="AN12" i="3"/>
  <c r="AF4" i="3"/>
  <c r="AF6" i="3"/>
  <c r="AF5" i="3"/>
  <c r="AF8" i="3"/>
  <c r="AF15" i="3"/>
  <c r="AF9" i="3"/>
  <c r="AF7" i="3"/>
  <c r="AF10" i="3"/>
  <c r="AF14" i="3"/>
  <c r="AF11" i="3"/>
  <c r="AF13" i="3"/>
  <c r="AF12" i="3"/>
  <c r="AH4" i="3"/>
  <c r="AH6" i="3"/>
  <c r="AH5" i="3"/>
  <c r="AH8" i="3"/>
  <c r="AH15" i="3"/>
  <c r="AH9" i="3"/>
  <c r="AH7" i="3"/>
  <c r="AH10" i="3"/>
  <c r="AH14" i="3"/>
  <c r="AH11" i="3"/>
  <c r="AH13" i="3"/>
  <c r="AH12" i="3"/>
  <c r="AJ4" i="3"/>
  <c r="AJ6" i="3"/>
  <c r="AJ5" i="3"/>
  <c r="AJ8" i="3"/>
  <c r="AJ15" i="3"/>
  <c r="AJ9" i="3"/>
  <c r="AJ7" i="3"/>
  <c r="AJ10" i="3"/>
  <c r="AJ14" i="3"/>
  <c r="AJ11" i="3"/>
  <c r="AJ13" i="3"/>
  <c r="AJ12" i="3"/>
  <c r="AL4" i="3"/>
  <c r="AL6" i="3"/>
  <c r="AL5" i="3"/>
  <c r="AL8" i="3"/>
  <c r="AL15" i="3"/>
  <c r="AL9" i="3"/>
  <c r="AL7" i="3"/>
  <c r="AL10" i="3"/>
  <c r="AL14" i="3"/>
  <c r="AL11" i="3"/>
  <c r="AL13" i="3"/>
  <c r="AL12" i="3"/>
  <c r="K13" i="2" l="1"/>
  <c r="F37" i="2" s="1"/>
  <c r="K11" i="2"/>
  <c r="F35" i="2" s="1"/>
  <c r="K14" i="2"/>
  <c r="F38" i="2" s="1"/>
  <c r="K10" i="2"/>
  <c r="F34" i="2" s="1"/>
  <c r="K7" i="2"/>
  <c r="F31" i="2" s="1"/>
  <c r="K9" i="2"/>
  <c r="F33" i="2" s="1"/>
  <c r="K15" i="2"/>
  <c r="F39" i="2" s="1"/>
  <c r="K8" i="2"/>
  <c r="F32" i="2" s="1"/>
  <c r="K5" i="2"/>
  <c r="F29" i="2" s="1"/>
  <c r="K6" i="2"/>
  <c r="F30" i="2" s="1"/>
  <c r="K4" i="2"/>
  <c r="F28" i="2" s="1"/>
  <c r="K12" i="2"/>
  <c r="F36" i="2" s="1"/>
  <c r="I13" i="2"/>
  <c r="D37" i="2" s="1"/>
  <c r="I11" i="2"/>
  <c r="D35" i="2" s="1"/>
  <c r="I14" i="2"/>
  <c r="D38" i="2" s="1"/>
  <c r="I10" i="2"/>
  <c r="D34" i="2" s="1"/>
  <c r="I7" i="2"/>
  <c r="D31" i="2" s="1"/>
  <c r="I9" i="2"/>
  <c r="D33" i="2" s="1"/>
  <c r="I15" i="2"/>
  <c r="D39" i="2" s="1"/>
  <c r="I8" i="2"/>
  <c r="D32" i="2" s="1"/>
  <c r="I5" i="2"/>
  <c r="D29" i="2" s="1"/>
  <c r="I6" i="2"/>
  <c r="D30" i="2" s="1"/>
  <c r="I4" i="2"/>
  <c r="D28" i="2" s="1"/>
  <c r="I12" i="2"/>
  <c r="D36" i="2" s="1"/>
  <c r="G4" i="2"/>
  <c r="G6" i="2"/>
  <c r="G5" i="2"/>
  <c r="G8" i="2"/>
  <c r="G15" i="2"/>
  <c r="G9" i="2"/>
  <c r="G7" i="2"/>
  <c r="G10" i="2"/>
  <c r="G14" i="2"/>
  <c r="G11" i="2"/>
  <c r="G13" i="2"/>
  <c r="E4" i="2"/>
  <c r="C28" i="2" s="1"/>
  <c r="E6" i="2"/>
  <c r="C30" i="2" s="1"/>
  <c r="E5" i="2"/>
  <c r="C29" i="2" s="1"/>
  <c r="E8" i="2"/>
  <c r="C32" i="2" s="1"/>
  <c r="E15" i="2"/>
  <c r="C39" i="2" s="1"/>
  <c r="E9" i="2"/>
  <c r="C33" i="2" s="1"/>
  <c r="E7" i="2"/>
  <c r="C31" i="2" s="1"/>
  <c r="E10" i="2"/>
  <c r="C34" i="2" s="1"/>
  <c r="E14" i="2"/>
  <c r="C38" i="2" s="1"/>
  <c r="E11" i="2"/>
  <c r="C35" i="2" s="1"/>
  <c r="E13" i="2"/>
  <c r="C37" i="2" s="1"/>
  <c r="E12" i="2"/>
  <c r="C36" i="2" s="1"/>
  <c r="G12" i="2"/>
</calcChain>
</file>

<file path=xl/comments1.xml><?xml version="1.0" encoding="utf-8"?>
<comments xmlns="http://schemas.openxmlformats.org/spreadsheetml/2006/main">
  <authors>
    <author>Amy Doherty</author>
  </authors>
  <commentList>
    <comment ref="G1" authorId="0">
      <text>
        <r>
          <rPr>
            <b/>
            <sz val="9"/>
            <color indexed="81"/>
            <rFont val="Tahoma"/>
            <family val="2"/>
          </rPr>
          <t xml:space="preserve">Amy Doherty:
</t>
        </r>
        <r>
          <rPr>
            <sz val="9"/>
            <color indexed="81"/>
            <rFont val="Tahoma"/>
            <family val="2"/>
          </rPr>
          <t xml:space="preserve">Bounding box (x,y) coordinates normalized from 0 to 1 </t>
        </r>
      </text>
    </comment>
    <comment ref="K1" authorId="0">
      <text>
        <r>
          <rPr>
            <b/>
            <sz val="9"/>
            <color indexed="81"/>
            <rFont val="Tahoma"/>
            <family val="2"/>
          </rPr>
          <t>Amy Doherty:</t>
        </r>
        <r>
          <rPr>
            <sz val="9"/>
            <color indexed="81"/>
            <rFont val="Tahoma"/>
            <family val="2"/>
          </rPr>
          <t xml:space="preserve">
Horizontal (x) hazard size in normalized values (0 to 1)
</t>
        </r>
      </text>
    </comment>
    <comment ref="L1" authorId="0">
      <text>
        <r>
          <rPr>
            <b/>
            <sz val="9"/>
            <color indexed="81"/>
            <rFont val="Tahoma"/>
            <family val="2"/>
          </rPr>
          <t>Amy Doherty:</t>
        </r>
        <r>
          <rPr>
            <sz val="9"/>
            <color indexed="81"/>
            <rFont val="Tahoma"/>
            <family val="2"/>
          </rPr>
          <t xml:space="preserve">
Vertical (y) hazard size in normalized values (0 to 1)</t>
        </r>
      </text>
    </comment>
  </commentList>
</comments>
</file>

<file path=xl/sharedStrings.xml><?xml version="1.0" encoding="utf-8"?>
<sst xmlns="http://schemas.openxmlformats.org/spreadsheetml/2006/main" count="429" uniqueCount="270">
  <si>
    <t>Hazard Detection with Monocular Bioptic</t>
  </si>
  <si>
    <t>Subject</t>
  </si>
  <si>
    <t>Age</t>
  </si>
  <si>
    <t>Gender</t>
  </si>
  <si>
    <t>Telescope Eye</t>
  </si>
  <si>
    <t xml:space="preserve"> Fellow Eye</t>
  </si>
  <si>
    <t>logMAR</t>
  </si>
  <si>
    <t>Snellen (20/nn)</t>
  </si>
  <si>
    <t>Contrast Sensitivity (log units)</t>
  </si>
  <si>
    <t>male</t>
  </si>
  <si>
    <t>female</t>
  </si>
  <si>
    <t>With Non-Occluding Bioptic</t>
  </si>
  <si>
    <t>With Partially Occluding Bioptic</t>
  </si>
  <si>
    <t>Type</t>
  </si>
  <si>
    <t>Mag.</t>
  </si>
  <si>
    <t>No Reading Task No Bioptic</t>
  </si>
  <si>
    <t>Detection Rate</t>
  </si>
  <si>
    <t>UK Score</t>
  </si>
  <si>
    <t>Reaction Time</t>
  </si>
  <si>
    <t>Reading Task No Bioptic</t>
  </si>
  <si>
    <t>Reading Task Non-Occluding Bioptic</t>
  </si>
  <si>
    <t>Reading Task Partially Occluding Bioptic</t>
  </si>
  <si>
    <t>4th</t>
  </si>
  <si>
    <t>3rd</t>
  </si>
  <si>
    <t>2nd</t>
  </si>
  <si>
    <t>1st</t>
  </si>
  <si>
    <t>Order of Tests - UK Point Scores</t>
  </si>
  <si>
    <t>Non-Occluding Bioptic</t>
  </si>
  <si>
    <t># Years Using Bioptic</t>
  </si>
  <si>
    <t>Galilean</t>
  </si>
  <si>
    <t>Kepleriann</t>
  </si>
  <si>
    <t>Keplerian</t>
  </si>
  <si>
    <t>Galilean centrally mounted</t>
  </si>
  <si>
    <t>Letter Size No Bioptic</t>
  </si>
  <si>
    <t>permit</t>
  </si>
  <si>
    <t>non-driver</t>
  </si>
  <si>
    <t>current driver</t>
  </si>
  <si>
    <t>former driver</t>
  </si>
  <si>
    <t>Driving Experience</t>
  </si>
  <si>
    <t>UK Point Score</t>
  </si>
  <si>
    <t>VI1</t>
  </si>
  <si>
    <t>VI2</t>
  </si>
  <si>
    <t>VI3</t>
  </si>
  <si>
    <t>VI4</t>
  </si>
  <si>
    <t>VI5</t>
  </si>
  <si>
    <t>VI6</t>
  </si>
  <si>
    <t>VI7</t>
  </si>
  <si>
    <t>VI8</t>
  </si>
  <si>
    <t>VI9</t>
  </si>
  <si>
    <t>VI10</t>
  </si>
  <si>
    <t>VI11</t>
  </si>
  <si>
    <t>VI12</t>
  </si>
  <si>
    <t>NV1</t>
  </si>
  <si>
    <t>NV2</t>
  </si>
  <si>
    <t>NV3</t>
  </si>
  <si>
    <t>NV4</t>
  </si>
  <si>
    <t>NV5</t>
  </si>
  <si>
    <t>NV6</t>
  </si>
  <si>
    <t>NV7</t>
  </si>
  <si>
    <t>NV8</t>
  </si>
  <si>
    <t>Hazards Detected</t>
  </si>
  <si>
    <t>Hazards Not Detected</t>
  </si>
  <si>
    <t>Hazard Not Present</t>
  </si>
  <si>
    <t>Reading Accuracy - Partially Occluding</t>
  </si>
  <si>
    <t>Reading Accuracy - Non-Occluding Design</t>
  </si>
  <si>
    <t># Detected</t>
  </si>
  <si>
    <t>% Detected</t>
  </si>
  <si>
    <t>Lateral Hazards (n=4: 20pts)</t>
  </si>
  <si>
    <t>Other Hazards (n=11: 55pts)</t>
  </si>
  <si>
    <t>Partially Occluding Bioptic</t>
  </si>
  <si>
    <t/>
  </si>
  <si>
    <t>Average</t>
  </si>
  <si>
    <t>Vertical Hazards</t>
  </si>
  <si>
    <t>Lateral Hazards</t>
  </si>
  <si>
    <t>NV9</t>
  </si>
  <si>
    <t>NV10</t>
  </si>
  <si>
    <t>NV11</t>
  </si>
  <si>
    <t>NV12</t>
  </si>
  <si>
    <t>NV13</t>
  </si>
  <si>
    <t>NV14</t>
  </si>
  <si>
    <t>NV15</t>
  </si>
  <si>
    <t>NV16</t>
  </si>
  <si>
    <t>Video</t>
  </si>
  <si>
    <t>Hazard</t>
  </si>
  <si>
    <t>Hazard Window</t>
  </si>
  <si>
    <t>Vertical Screen Size</t>
  </si>
  <si>
    <t xml:space="preserve"> Start 
Time</t>
  </si>
  <si>
    <t>End 
Time</t>
  </si>
  <si>
    <t>Duration</t>
  </si>
  <si>
    <t>UpperRX</t>
  </si>
  <si>
    <t>UpperRY</t>
  </si>
  <si>
    <t>LowerLX</t>
  </si>
  <si>
    <t>LowerLY</t>
  </si>
  <si>
    <t>swansea 1</t>
  </si>
  <si>
    <t>M4 motorway 2</t>
  </si>
  <si>
    <t>pontypridd 2</t>
  </si>
  <si>
    <t>pedestrian crossing the street</t>
  </si>
  <si>
    <t>cardiff 29</t>
  </si>
  <si>
    <t>car pulling out of a side road</t>
  </si>
  <si>
    <t>town suburbs 3</t>
  </si>
  <si>
    <t>countryside village 5</t>
  </si>
  <si>
    <t>man and dog walking in road</t>
  </si>
  <si>
    <t>bonvilleston 1</t>
  </si>
  <si>
    <t>car turning into a side road</t>
  </si>
  <si>
    <t>penllergaer 9</t>
  </si>
  <si>
    <t>car stopped just before mini-roundabout</t>
  </si>
  <si>
    <t>bristol 4</t>
  </si>
  <si>
    <t>parked van and van leaving parking space</t>
  </si>
  <si>
    <t>cefn cribwr 4</t>
  </si>
  <si>
    <t>pedestrian in bright jacket steps into and out of the road</t>
  </si>
  <si>
    <t>bath 1</t>
  </si>
  <si>
    <t>car pulling hesitantly out of side road</t>
  </si>
  <si>
    <t>bristol 28</t>
  </si>
  <si>
    <t>pedestrian on crosswalk</t>
  </si>
  <si>
    <t>bristol 15</t>
  </si>
  <si>
    <t>cyclist riding across the road</t>
  </si>
  <si>
    <t>llanharry 6</t>
  </si>
  <si>
    <t>small car pulls out of T juntion without pausing</t>
  </si>
  <si>
    <t>M4 motorway port talbot 3</t>
  </si>
  <si>
    <t>car joining highway from short acceleration lane</t>
  </si>
  <si>
    <t>bristol 11</t>
  </si>
  <si>
    <t>car joining highway</t>
  </si>
  <si>
    <t>bridgend 23</t>
  </si>
  <si>
    <t>jogger in a single track lane</t>
  </si>
  <si>
    <t>bristol 42</t>
  </si>
  <si>
    <t>car reversing into road</t>
  </si>
  <si>
    <t>cowbridge 8</t>
  </si>
  <si>
    <t>worle 6</t>
  </si>
  <si>
    <t>cardiff 15</t>
  </si>
  <si>
    <t>truck pulling out of side road slwoly</t>
  </si>
  <si>
    <t>kingswood 5</t>
  </si>
  <si>
    <t>woman pushing shopping cart across the street</t>
  </si>
  <si>
    <t>bath 5</t>
  </si>
  <si>
    <t>pedestrian using crosswalk without looking</t>
  </si>
  <si>
    <t>bristol 37</t>
  </si>
  <si>
    <t xml:space="preserve">pedestrians crossing street  </t>
  </si>
  <si>
    <t>roath 1</t>
  </si>
  <si>
    <t>family crossing the road</t>
  </si>
  <si>
    <t>clifton 3</t>
  </si>
  <si>
    <t>car parallel parking</t>
  </si>
  <si>
    <t>bristol 27</t>
  </si>
  <si>
    <t>port tennant 3</t>
  </si>
  <si>
    <t>car pulling out from side road</t>
  </si>
  <si>
    <t>M4 motorway 11</t>
  </si>
  <si>
    <t>bristol 34</t>
  </si>
  <si>
    <t>newport 2</t>
  </si>
  <si>
    <t>bus pulling into a stop</t>
  </si>
  <si>
    <t>bath 3</t>
  </si>
  <si>
    <t>car pulling U turn to escape from traffic line</t>
  </si>
  <si>
    <t>hengrove 1</t>
  </si>
  <si>
    <t>car reversing from parking space near shops</t>
  </si>
  <si>
    <t>merythr mawr 2</t>
  </si>
  <si>
    <t>couple walking in the road with a dog</t>
  </si>
  <si>
    <t>swansea 8</t>
  </si>
  <si>
    <t>van pulling onto dual carriageway slowly</t>
  </si>
  <si>
    <t>plasmarl 1</t>
  </si>
  <si>
    <t>car reversing in the road</t>
  </si>
  <si>
    <t>M4 motorway port talbot 1</t>
  </si>
  <si>
    <t>coach joining highway from short acceleration lane</t>
  </si>
  <si>
    <t>bristol 9</t>
  </si>
  <si>
    <t>man on crosswalk</t>
  </si>
  <si>
    <t>bristol 6</t>
  </si>
  <si>
    <t>bristol 10</t>
  </si>
  <si>
    <t>kingswood 4</t>
  </si>
  <si>
    <t>pedestrians crossing the road</t>
  </si>
  <si>
    <t>broughton 2</t>
  </si>
  <si>
    <t>oncoming car pulling out of property driveway</t>
  </si>
  <si>
    <t>gloucester 1</t>
  </si>
  <si>
    <t>family coming from park crossing the road</t>
  </si>
  <si>
    <t>worle 1</t>
  </si>
  <si>
    <t>hornfield 2</t>
  </si>
  <si>
    <t>pedestrian crossing road</t>
  </si>
  <si>
    <t>A4067 Swansea 5</t>
  </si>
  <si>
    <t>car joining from acceleration lane</t>
  </si>
  <si>
    <t>bristol 20</t>
  </si>
  <si>
    <t>bristol 39</t>
  </si>
  <si>
    <t>Car reversing out of parking space</t>
  </si>
  <si>
    <t>cardiff 24</t>
  </si>
  <si>
    <t>sketty park 1</t>
  </si>
  <si>
    <t>woman crossing the street</t>
  </si>
  <si>
    <t>neath 3</t>
  </si>
  <si>
    <t>taxi pulls out from trainstation car parking</t>
  </si>
  <si>
    <t>newport 1</t>
  </si>
  <si>
    <t>car pulling out of a side road slowly</t>
  </si>
  <si>
    <t>bath 2</t>
  </si>
  <si>
    <t>morriston 1</t>
  </si>
  <si>
    <t>father with stroller on crosswalk</t>
  </si>
  <si>
    <t>clifton 2</t>
  </si>
  <si>
    <t>clifton 6</t>
  </si>
  <si>
    <t>mother and child cross road at crosswalk</t>
  </si>
  <si>
    <t>port talbot 6</t>
  </si>
  <si>
    <t>bus pulling out of a stop</t>
  </si>
  <si>
    <t>weston super mare 3</t>
  </si>
  <si>
    <t>pedestrian crossing street</t>
  </si>
  <si>
    <t>hamon 1</t>
  </si>
  <si>
    <t>black BMW parking on sidewalk</t>
  </si>
  <si>
    <t>M4 motorway port talbot 2</t>
  </si>
  <si>
    <t>car joining from short acceleration distance</t>
  </si>
  <si>
    <t>kingswood 6 NH</t>
  </si>
  <si>
    <t>cowbridge 6 NH</t>
  </si>
  <si>
    <t>carmarthen 1 NH</t>
  </si>
  <si>
    <t>saltford 1 NH</t>
  </si>
  <si>
    <t>bridgend 13 NH</t>
  </si>
  <si>
    <t>bath 9 NH</t>
  </si>
  <si>
    <t>kewstone 3 NH</t>
  </si>
  <si>
    <t>kingswood 2 NH</t>
  </si>
  <si>
    <t>town suburbs 2 NH</t>
  </si>
  <si>
    <t>clifton 4 NH</t>
  </si>
  <si>
    <t>kingswood 3 NH</t>
  </si>
  <si>
    <t>countryside 7 NH</t>
  </si>
  <si>
    <t xml:space="preserve">Video
 Group </t>
  </si>
  <si>
    <t>Letter Size With  Bioptic</t>
  </si>
  <si>
    <t xml:space="preserve">This workbook is provided to you to share data reported in: </t>
  </si>
  <si>
    <r>
      <t xml:space="preserve">The </t>
    </r>
    <r>
      <rPr>
        <b/>
        <i/>
        <sz val="11"/>
        <rFont val="Arial"/>
        <family val="2"/>
      </rPr>
      <t>Demography</t>
    </r>
    <r>
      <rPr>
        <sz val="11"/>
        <color indexed="8"/>
        <rFont val="Arial"/>
        <family val="2"/>
      </rPr>
      <t xml:space="preserve"> worksheet contains subject data including demographics and visual information</t>
    </r>
  </si>
  <si>
    <r>
      <t xml:space="preserve">The </t>
    </r>
    <r>
      <rPr>
        <b/>
        <sz val="11"/>
        <color indexed="8"/>
        <rFont val="Arial"/>
        <family val="2"/>
      </rPr>
      <t xml:space="preserve">NV Vertical Lateral Data </t>
    </r>
    <r>
      <rPr>
        <sz val="11"/>
        <color indexed="8"/>
        <rFont val="Arial"/>
        <family val="2"/>
      </rPr>
      <t>worksheet contains UK scores and detection rates for the additional vertical/lateral hazard data from normally sighted subjects with the partially occluding bioptic.</t>
    </r>
  </si>
  <si>
    <t>Other Hazards (n=22: 110pts)</t>
  </si>
  <si>
    <t>Lateral Hazards (n=8: 40pts)</t>
  </si>
  <si>
    <t>Letter size without bioptic</t>
  </si>
  <si>
    <t>Letter size with both bioptics</t>
  </si>
  <si>
    <t>Driving Status</t>
  </si>
  <si>
    <t>Participant</t>
  </si>
  <si>
    <t>Non-occluding Bioptic Magnification</t>
  </si>
  <si>
    <t>Table 1: Visual Acuity and character sizes used for each participant</t>
  </si>
  <si>
    <t>Telescope Eye VA without telescope (20/_)</t>
  </si>
  <si>
    <t>VA with Non-occluding bioptic (20/_)</t>
  </si>
  <si>
    <t>VA with 4.0x VES K bioptic (20/_)</t>
  </si>
  <si>
    <t>Reading Task 
Non-Occluding Bioptic</t>
  </si>
  <si>
    <t>normalized 
UK score</t>
  </si>
  <si>
    <t>Combined Reading Task No Bioptic and Reading Task Non-Occluding Bioptic</t>
  </si>
  <si>
    <t>Ophthalmic and Physiological Optics
September 2015 35(5): 530-539</t>
  </si>
  <si>
    <t>False Alarm Rate</t>
  </si>
  <si>
    <t>No Raeding Task No Bioptic</t>
  </si>
  <si>
    <t># Ped Hazards</t>
  </si>
  <si>
    <t>Pedestrian Hazards</t>
  </si>
  <si>
    <t xml:space="preserve">Vehicle Hazards </t>
  </si>
  <si>
    <t>Vehicle Hazards</t>
  </si>
  <si>
    <t>Normalized UK Score</t>
  </si>
  <si>
    <t>Average across 4 conditions/tests</t>
  </si>
  <si>
    <t>car leaving parking place</t>
  </si>
  <si>
    <t>slow truck moving into driver's lane</t>
  </si>
  <si>
    <t>children in the road</t>
  </si>
  <si>
    <t>truck reversing in to the road</t>
  </si>
  <si>
    <t xml:space="preserve">car pulling into driver's side of the road from parked position </t>
  </si>
  <si>
    <t>car pulling out close in front of driver</t>
  </si>
  <si>
    <t>old man crossing street</t>
  </si>
  <si>
    <t>car pulling out of side road</t>
  </si>
  <si>
    <t>pedestrian using a crosswalk</t>
  </si>
  <si>
    <t xml:space="preserve">car reverse parking </t>
  </si>
  <si>
    <t>pedestrians crossing street</t>
  </si>
  <si>
    <r>
      <t>58</t>
    </r>
    <r>
      <rPr>
        <b/>
        <sz val="11"/>
        <color theme="1"/>
        <rFont val="Calibri"/>
        <family val="2"/>
      </rPr>
      <t>°</t>
    </r>
  </si>
  <si>
    <r>
      <t>45</t>
    </r>
    <r>
      <rPr>
        <b/>
        <sz val="11"/>
        <color theme="1"/>
        <rFont val="Calibri"/>
        <family val="2"/>
      </rPr>
      <t>°</t>
    </r>
  </si>
  <si>
    <t>Hazard Bounding Box formed from hazard starting and ending frames</t>
  </si>
  <si>
    <r>
      <t>Hazard Vertical Size (</t>
    </r>
    <r>
      <rPr>
        <b/>
        <sz val="11"/>
        <color theme="1"/>
        <rFont val="Calibri"/>
        <family val="2"/>
      </rPr>
      <t>°)</t>
    </r>
  </si>
  <si>
    <t>Hazard Horizontal Size (0 to 1)</t>
  </si>
  <si>
    <r>
      <t>Hazard Horizontal Size (</t>
    </r>
    <r>
      <rPr>
        <b/>
        <sz val="11"/>
        <color theme="1"/>
        <rFont val="Calibri"/>
        <family val="2"/>
      </rPr>
      <t>°</t>
    </r>
    <r>
      <rPr>
        <b/>
        <sz val="11"/>
        <color theme="1"/>
        <rFont val="Calibri"/>
        <family val="2"/>
        <scheme val="minor"/>
      </rPr>
      <t>)</t>
    </r>
  </si>
  <si>
    <t>Horizontal Screen Size</t>
  </si>
  <si>
    <t>Hazard Vertical Size (0 to 1)</t>
  </si>
  <si>
    <r>
      <rPr>
        <b/>
        <sz val="11"/>
        <color indexed="8"/>
        <rFont val="Arial"/>
        <family val="2"/>
      </rPr>
      <t>Hazard Detection with a Monocular Bioptic Telescope</t>
    </r>
    <r>
      <rPr>
        <sz val="11"/>
        <color indexed="8"/>
        <rFont val="Arial"/>
        <family val="2"/>
      </rPr>
      <t xml:space="preserve">
Amy L. Doherty, Eli Peli, and Gang Luo</t>
    </r>
  </si>
  <si>
    <t>Field of View (°)</t>
  </si>
  <si>
    <t>Ring Scotoma Size (°)</t>
  </si>
  <si>
    <r>
      <t>0.5</t>
    </r>
    <r>
      <rPr>
        <sz val="11"/>
        <color theme="1"/>
        <rFont val="Calibri"/>
        <family val="2"/>
        <scheme val="minor"/>
      </rPr>
      <t>°</t>
    </r>
  </si>
  <si>
    <r>
      <t>1.2</t>
    </r>
    <r>
      <rPr>
        <sz val="11"/>
        <color theme="1"/>
        <rFont val="Calibri"/>
        <family val="2"/>
        <scheme val="minor"/>
      </rPr>
      <t>°</t>
    </r>
  </si>
  <si>
    <r>
      <t>0.8</t>
    </r>
    <r>
      <rPr>
        <sz val="11"/>
        <color theme="1"/>
        <rFont val="Calibri"/>
        <family val="2"/>
        <scheme val="minor"/>
      </rPr>
      <t>°</t>
    </r>
  </si>
  <si>
    <r>
      <t>1.8</t>
    </r>
    <r>
      <rPr>
        <sz val="11"/>
        <color theme="1"/>
        <rFont val="Calibri"/>
        <family val="2"/>
        <scheme val="minor"/>
      </rPr>
      <t>°</t>
    </r>
  </si>
  <si>
    <r>
      <t>0.6</t>
    </r>
    <r>
      <rPr>
        <sz val="11"/>
        <color theme="1"/>
        <rFont val="Calibri"/>
        <family val="2"/>
        <scheme val="minor"/>
      </rPr>
      <t>°</t>
    </r>
  </si>
  <si>
    <r>
      <t>1.4</t>
    </r>
    <r>
      <rPr>
        <sz val="11"/>
        <color theme="1"/>
        <rFont val="Calibri"/>
        <family val="2"/>
        <scheme val="minor"/>
      </rPr>
      <t>°</t>
    </r>
  </si>
  <si>
    <r>
      <t>1.9</t>
    </r>
    <r>
      <rPr>
        <sz val="11"/>
        <color theme="1"/>
        <rFont val="Calibri"/>
        <family val="2"/>
        <scheme val="minor"/>
      </rPr>
      <t>°</t>
    </r>
  </si>
  <si>
    <r>
      <t xml:space="preserve">The </t>
    </r>
    <r>
      <rPr>
        <b/>
        <i/>
        <sz val="11"/>
        <rFont val="Arial"/>
        <family val="2"/>
      </rPr>
      <t>Bioptic</t>
    </r>
    <r>
      <rPr>
        <sz val="11"/>
        <color indexed="8"/>
        <rFont val="Arial"/>
        <family val="2"/>
      </rPr>
      <t xml:space="preserve"> worksheet contains information on the subjects' bioptic telescope and driving experience</t>
    </r>
  </si>
  <si>
    <r>
      <t xml:space="preserve">The </t>
    </r>
    <r>
      <rPr>
        <b/>
        <i/>
        <sz val="11"/>
        <rFont val="Arial"/>
        <family val="2"/>
      </rPr>
      <t>Detection Data</t>
    </r>
    <r>
      <rPr>
        <sz val="11"/>
        <color indexed="8"/>
        <rFont val="Arial"/>
        <family val="2"/>
      </rPr>
      <t xml:space="preserve"> worksheet contains UK scores, detection rates, and reaction times for each test condition, and test order. Reading accuracy data and UK scores and detection rates for lateral and other hazards as well as pedestrian and vehicle hazards</t>
    </r>
  </si>
  <si>
    <r>
      <t xml:space="preserve">The </t>
    </r>
    <r>
      <rPr>
        <b/>
        <sz val="11"/>
        <color theme="1"/>
        <rFont val="Calibri"/>
        <family val="2"/>
        <scheme val="minor"/>
      </rPr>
      <t>Hazards</t>
    </r>
    <r>
      <rPr>
        <sz val="11"/>
        <color theme="1"/>
        <rFont val="Calibri"/>
        <family val="2"/>
        <scheme val="minor"/>
      </rPr>
      <t xml:space="preserve"> worksheet contains hazard type, duration, and size.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</si>
</sst>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4" x14ac:knownFonts="1">
    <font>
      <sz val="11"/>
      <color theme="1"/>
      <name val="Calibri"/>
      <family val="2"/>
      <scheme val="minor"/>
    </font>
    <font>
      <sz val="11"/>
      <name val="Calibri"/>
      <family val="2"/>
      <scheme val="minor"/>
    </font>
    <font>
      <b/>
      <sz val="11"/>
      <color theme="1"/>
      <name val="Calibri"/>
      <family val="2"/>
      <scheme val="minor"/>
    </font>
    <font>
      <b/>
      <sz val="11"/>
      <name val="Arial"/>
      <family val="2"/>
    </font>
    <font>
      <sz val="11"/>
      <color indexed="8"/>
      <name val="Arial"/>
      <family val="2"/>
    </font>
    <font>
      <sz val="11"/>
      <name val="Arial"/>
      <family val="2"/>
    </font>
    <font>
      <sz val="11"/>
      <color theme="1"/>
      <name val="Arial"/>
      <family val="2"/>
    </font>
    <font>
      <b/>
      <i/>
      <sz val="11"/>
      <name val="Arial"/>
      <family val="2"/>
    </font>
    <font>
      <b/>
      <sz val="11"/>
      <color indexed="8"/>
      <name val="Arial"/>
      <family val="2"/>
    </font>
    <font>
      <sz val="12"/>
      <color theme="1"/>
      <name val="Times New Roman"/>
      <family val="1"/>
    </font>
    <font>
      <b/>
      <sz val="11"/>
      <name val="Calibri"/>
      <family val="2"/>
      <scheme val="minor"/>
    </font>
    <font>
      <b/>
      <sz val="11"/>
      <color theme="1"/>
      <name val="Calibri"/>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rgb="FFCCFFCC"/>
        <bgColor indexed="64"/>
      </patternFill>
    </fill>
    <fill>
      <patternFill patternType="solid">
        <fgColor rgb="FF99CCFF"/>
        <bgColor indexed="64"/>
      </patternFill>
    </fill>
    <fill>
      <patternFill patternType="solid">
        <fgColor theme="9" tint="0.79998168889431442"/>
        <bgColor indexed="64"/>
      </patternFill>
    </fill>
    <fill>
      <patternFill patternType="solid">
        <fgColor rgb="FFCCECFF"/>
        <bgColor indexed="64"/>
      </patternFill>
    </fill>
    <fill>
      <patternFill patternType="solid">
        <fgColor rgb="FFFFFFCC"/>
        <bgColor indexed="64"/>
      </patternFill>
    </fill>
    <fill>
      <patternFill patternType="solid">
        <fgColor rgb="FFFFCCFF"/>
        <bgColor indexed="64"/>
      </patternFill>
    </fill>
    <fill>
      <patternFill patternType="solid">
        <fgColor rgb="FFFFCC99"/>
        <bgColor indexed="64"/>
      </patternFill>
    </fill>
    <fill>
      <patternFill patternType="solid">
        <fgColor rgb="FF00B0F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87">
    <xf numFmtId="0" fontId="0" fillId="0" borderId="0" xfId="0"/>
    <xf numFmtId="2" fontId="0" fillId="0" borderId="0" xfId="0" applyNumberFormat="1"/>
    <xf numFmtId="1" fontId="0" fillId="0" borderId="0" xfId="0" applyNumberFormat="1"/>
    <xf numFmtId="0" fontId="0" fillId="0" borderId="0" xfId="0" applyAlignment="1">
      <alignment horizontal="center" vertical="center"/>
    </xf>
    <xf numFmtId="0" fontId="0" fillId="0" borderId="0" xfId="0" applyAlignment="1">
      <alignment horizontal="center"/>
    </xf>
    <xf numFmtId="0" fontId="1" fillId="0" borderId="0" xfId="0" applyFont="1" applyFill="1"/>
    <xf numFmtId="0" fontId="3" fillId="0" borderId="0" xfId="0" applyFont="1" applyAlignment="1">
      <alignment vertical="center"/>
    </xf>
    <xf numFmtId="0" fontId="5" fillId="0" borderId="0" xfId="0" applyFont="1" applyAlignment="1">
      <alignment vertical="center" wrapText="1"/>
    </xf>
    <xf numFmtId="0" fontId="6" fillId="0" borderId="0" xfId="0" applyFont="1"/>
    <xf numFmtId="0" fontId="6" fillId="0" borderId="0" xfId="0" applyFont="1" applyAlignment="1">
      <alignment wrapText="1"/>
    </xf>
    <xf numFmtId="0" fontId="5" fillId="0" borderId="0" xfId="0" applyFont="1" applyAlignment="1">
      <alignment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1" fontId="9" fillId="0" borderId="0" xfId="0" applyNumberFormat="1" applyFont="1" applyBorder="1" applyAlignment="1">
      <alignment horizontal="center" vertical="center" wrapText="1"/>
    </xf>
    <xf numFmtId="0" fontId="0" fillId="0" borderId="0" xfId="0" applyBorder="1" applyAlignment="1">
      <alignment horizontal="center"/>
    </xf>
    <xf numFmtId="1" fontId="0" fillId="0" borderId="0" xfId="0" applyNumberFormat="1" applyBorder="1" applyAlignment="1">
      <alignment horizontal="center"/>
    </xf>
    <xf numFmtId="0" fontId="0" fillId="4" borderId="9" xfId="0" applyFill="1" applyBorder="1"/>
    <xf numFmtId="2" fontId="0" fillId="4" borderId="10" xfId="0" applyNumberFormat="1" applyFill="1" applyBorder="1"/>
    <xf numFmtId="0" fontId="0" fillId="4" borderId="7" xfId="0" applyFill="1" applyBorder="1"/>
    <xf numFmtId="0" fontId="9" fillId="0" borderId="12" xfId="0" applyFont="1" applyBorder="1" applyAlignment="1">
      <alignment horizontal="center" vertical="center" wrapText="1"/>
    </xf>
    <xf numFmtId="0" fontId="0" fillId="0" borderId="12" xfId="0" applyBorder="1" applyAlignment="1">
      <alignment horizontal="center"/>
    </xf>
    <xf numFmtId="1" fontId="9" fillId="0" borderId="14" xfId="0" applyNumberFormat="1" applyFont="1" applyBorder="1" applyAlignment="1">
      <alignment horizontal="center" vertical="center" wrapText="1"/>
    </xf>
    <xf numFmtId="0" fontId="0" fillId="0" borderId="14" xfId="0" applyBorder="1" applyAlignment="1">
      <alignment horizontal="center"/>
    </xf>
    <xf numFmtId="1" fontId="0" fillId="0" borderId="14" xfId="0" applyNumberFormat="1" applyBorder="1" applyAlignment="1">
      <alignment horizontal="center"/>
    </xf>
    <xf numFmtId="0" fontId="0" fillId="0" borderId="8" xfId="0" applyBorder="1" applyAlignment="1">
      <alignment horizontal="center"/>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9" fontId="0" fillId="0" borderId="0" xfId="0" applyNumberFormat="1" applyAlignment="1">
      <alignment horizontal="center"/>
    </xf>
    <xf numFmtId="0" fontId="2" fillId="0" borderId="0" xfId="0" applyFont="1"/>
    <xf numFmtId="164" fontId="0" fillId="0" borderId="0" xfId="0" applyNumberFormat="1" applyFont="1" applyFill="1"/>
    <xf numFmtId="0" fontId="0" fillId="0" borderId="0" xfId="0" applyFont="1"/>
    <xf numFmtId="0" fontId="0" fillId="0" borderId="0" xfId="0" applyFont="1" applyFill="1"/>
    <xf numFmtId="0" fontId="1" fillId="0" borderId="0" xfId="0" applyFont="1" applyFill="1" applyAlignment="1">
      <alignment wrapText="1"/>
    </xf>
    <xf numFmtId="0" fontId="1" fillId="0" borderId="0" xfId="0" applyFont="1" applyFill="1" applyAlignment="1">
      <alignment horizontal="center"/>
    </xf>
    <xf numFmtId="0" fontId="0" fillId="0" borderId="0" xfId="0" applyFont="1" applyFill="1" applyAlignment="1">
      <alignment horizontal="center"/>
    </xf>
    <xf numFmtId="2" fontId="1" fillId="0" borderId="0" xfId="0" applyNumberFormat="1" applyFont="1" applyFill="1" applyAlignment="1">
      <alignment horizontal="center"/>
    </xf>
    <xf numFmtId="2" fontId="0" fillId="0" borderId="0" xfId="0" applyNumberFormat="1" applyFont="1" applyFill="1" applyAlignment="1">
      <alignment horizontal="center"/>
    </xf>
    <xf numFmtId="1" fontId="0" fillId="0" borderId="0" xfId="0" applyNumberFormat="1" applyFont="1" applyAlignment="1">
      <alignment horizontal="center"/>
    </xf>
    <xf numFmtId="2" fontId="0" fillId="0" borderId="0" xfId="0" applyNumberFormat="1" applyFont="1" applyAlignment="1">
      <alignment horizontal="center"/>
    </xf>
    <xf numFmtId="0" fontId="8" fillId="0" borderId="0" xfId="0" applyFont="1" applyAlignment="1">
      <alignment vertical="center" wrapText="1"/>
    </xf>
    <xf numFmtId="0" fontId="0" fillId="0" borderId="0" xfId="0" applyFont="1" applyAlignment="1">
      <alignment horizontal="center"/>
    </xf>
    <xf numFmtId="1" fontId="0" fillId="0" borderId="0" xfId="0" applyNumberFormat="1" applyFont="1" applyFill="1" applyAlignment="1">
      <alignment horizontal="center"/>
    </xf>
    <xf numFmtId="1" fontId="0" fillId="0" borderId="0" xfId="0" applyNumberFormat="1" applyFont="1" applyFill="1" applyAlignment="1">
      <alignment horizontal="center" vertical="center"/>
    </xf>
    <xf numFmtId="2" fontId="0" fillId="0" borderId="0" xfId="0" applyNumberFormat="1" applyFont="1" applyFill="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3" xfId="0" applyFont="1" applyFill="1" applyBorder="1" applyAlignment="1">
      <alignment vertical="center" wrapText="1"/>
    </xf>
    <xf numFmtId="9" fontId="0" fillId="0" borderId="0" xfId="0" applyNumberFormat="1" applyFont="1" applyAlignment="1">
      <alignment horizontal="center"/>
    </xf>
    <xf numFmtId="0" fontId="2" fillId="0" borderId="3" xfId="0" applyFont="1" applyBorder="1" applyAlignment="1">
      <alignment horizontal="center" vertical="center"/>
    </xf>
    <xf numFmtId="0" fontId="2" fillId="8" borderId="3" xfId="0" applyFont="1" applyFill="1" applyBorder="1" applyAlignment="1">
      <alignment vertical="center"/>
    </xf>
    <xf numFmtId="0" fontId="2" fillId="6" borderId="3" xfId="0" applyFont="1" applyFill="1" applyBorder="1" applyAlignment="1">
      <alignment horizontal="center"/>
    </xf>
    <xf numFmtId="0" fontId="2" fillId="6" borderId="3" xfId="0" applyFont="1" applyFill="1" applyBorder="1" applyAlignment="1">
      <alignment horizontal="center" vertical="center"/>
    </xf>
    <xf numFmtId="0" fontId="10" fillId="3" borderId="4"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2" fillId="9" borderId="3" xfId="0" applyFont="1" applyFill="1" applyBorder="1" applyAlignment="1">
      <alignment horizontal="center" wrapText="1"/>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3" borderId="3"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8" borderId="3"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9" borderId="0" xfId="0" applyFont="1" applyFill="1" applyAlignment="1">
      <alignment horizontal="center" wrapText="1"/>
    </xf>
    <xf numFmtId="0" fontId="10" fillId="2" borderId="3" xfId="0" applyFont="1" applyFill="1" applyBorder="1" applyAlignment="1">
      <alignment horizontal="center" vertical="center" wrapText="1"/>
    </xf>
    <xf numFmtId="0" fontId="2" fillId="2" borderId="3" xfId="0" applyFont="1" applyFill="1" applyBorder="1" applyAlignment="1">
      <alignment horizont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7" borderId="3" xfId="0" applyFont="1" applyFill="1" applyBorder="1" applyAlignment="1">
      <alignment horizontal="center" vertical="center"/>
    </xf>
    <xf numFmtId="0" fontId="2" fillId="5" borderId="3" xfId="0" applyFont="1" applyFill="1" applyBorder="1" applyAlignment="1">
      <alignment horizontal="center" vertical="center"/>
    </xf>
    <xf numFmtId="0" fontId="2" fillId="9" borderId="0" xfId="0" applyFont="1" applyFill="1" applyAlignment="1">
      <alignment horizontal="center" vertical="center" wrapText="1"/>
    </xf>
    <xf numFmtId="0" fontId="2" fillId="8" borderId="3" xfId="0" applyFont="1" applyFill="1" applyBorder="1" applyAlignment="1">
      <alignment horizontal="center" vertical="center" wrapText="1"/>
    </xf>
    <xf numFmtId="0" fontId="2" fillId="5" borderId="3" xfId="0" applyFont="1" applyFill="1" applyBorder="1" applyAlignment="1">
      <alignment horizont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10" fillId="0" borderId="3" xfId="0" applyFont="1" applyBorder="1" applyAlignment="1">
      <alignment horizontal="center" vertical="center"/>
    </xf>
    <xf numFmtId="0" fontId="10" fillId="6" borderId="3"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CC"/>
      <color rgb="FFFFCC99"/>
      <color rgb="FFFFCCFF"/>
      <color rgb="FFCCE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heetViews>
  <sheetFormatPr defaultRowHeight="15" x14ac:dyDescent="0.25"/>
  <cols>
    <col min="1" max="1" width="61" customWidth="1"/>
  </cols>
  <sheetData>
    <row r="1" spans="1:1" x14ac:dyDescent="0.25">
      <c r="A1" s="6" t="s">
        <v>212</v>
      </c>
    </row>
    <row r="2" spans="1:1" ht="29.25" x14ac:dyDescent="0.25">
      <c r="A2" s="39" t="s">
        <v>257</v>
      </c>
    </row>
    <row r="3" spans="1:1" ht="28.5" x14ac:dyDescent="0.25">
      <c r="A3" s="7" t="s">
        <v>229</v>
      </c>
    </row>
    <row r="4" spans="1:1" x14ac:dyDescent="0.25">
      <c r="A4" s="8"/>
    </row>
    <row r="5" spans="1:1" ht="29.25" x14ac:dyDescent="0.25">
      <c r="A5" s="9" t="s">
        <v>213</v>
      </c>
    </row>
    <row r="6" spans="1:1" x14ac:dyDescent="0.25">
      <c r="A6" s="9"/>
    </row>
    <row r="7" spans="1:1" ht="29.25" x14ac:dyDescent="0.25">
      <c r="A7" s="9" t="s">
        <v>267</v>
      </c>
    </row>
    <row r="8" spans="1:1" x14ac:dyDescent="0.25">
      <c r="A8" s="9"/>
    </row>
    <row r="9" spans="1:1" ht="72" x14ac:dyDescent="0.25">
      <c r="A9" s="10" t="s">
        <v>268</v>
      </c>
    </row>
    <row r="10" spans="1:1" x14ac:dyDescent="0.25">
      <c r="A10" s="8"/>
    </row>
    <row r="11" spans="1:1" ht="58.5" x14ac:dyDescent="0.25">
      <c r="A11" s="9" t="s">
        <v>214</v>
      </c>
    </row>
    <row r="13" spans="1:1" x14ac:dyDescent="0.25">
      <c r="A13" s="9" t="s">
        <v>269</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N4" sqref="N4"/>
    </sheetView>
  </sheetViews>
  <sheetFormatPr defaultRowHeight="15" x14ac:dyDescent="0.25"/>
  <cols>
    <col min="1" max="1" width="17.85546875" customWidth="1"/>
    <col min="2" max="2" width="11.140625" customWidth="1"/>
    <col min="3" max="3" width="10.7109375" customWidth="1"/>
    <col min="4" max="4" width="10.5703125" customWidth="1"/>
    <col min="5" max="5" width="13.140625" customWidth="1"/>
    <col min="6" max="7" width="9.140625" customWidth="1"/>
    <col min="8" max="8" width="9.42578125" customWidth="1"/>
    <col min="9" max="9" width="13" customWidth="1"/>
    <col min="10" max="10" width="10.7109375" customWidth="1"/>
    <col min="11" max="11" width="12.7109375" customWidth="1"/>
    <col min="12" max="12" width="10.5703125" customWidth="1"/>
  </cols>
  <sheetData>
    <row r="1" spans="1:12" ht="24" customHeight="1" x14ac:dyDescent="0.25">
      <c r="A1" s="58" t="s">
        <v>0</v>
      </c>
      <c r="B1" s="67" t="s">
        <v>2</v>
      </c>
      <c r="C1" s="68" t="s">
        <v>3</v>
      </c>
      <c r="D1" s="63" t="s">
        <v>4</v>
      </c>
      <c r="E1" s="64"/>
      <c r="F1" s="65" t="s">
        <v>5</v>
      </c>
      <c r="G1" s="66"/>
      <c r="H1" s="63" t="s">
        <v>11</v>
      </c>
      <c r="I1" s="64"/>
      <c r="J1" s="65" t="s">
        <v>12</v>
      </c>
      <c r="K1" s="66"/>
      <c r="L1" s="55" t="s">
        <v>8</v>
      </c>
    </row>
    <row r="2" spans="1:12" ht="24.75" customHeight="1" x14ac:dyDescent="0.25">
      <c r="A2" s="58"/>
      <c r="B2" s="67"/>
      <c r="C2" s="68"/>
      <c r="D2" s="59" t="s">
        <v>6</v>
      </c>
      <c r="E2" s="60" t="s">
        <v>7</v>
      </c>
      <c r="F2" s="62" t="s">
        <v>6</v>
      </c>
      <c r="G2" s="55" t="s">
        <v>7</v>
      </c>
      <c r="H2" s="59" t="s">
        <v>6</v>
      </c>
      <c r="I2" s="60" t="s">
        <v>7</v>
      </c>
      <c r="J2" s="62" t="s">
        <v>6</v>
      </c>
      <c r="K2" s="55" t="s">
        <v>7</v>
      </c>
      <c r="L2" s="56"/>
    </row>
    <row r="3" spans="1:12" ht="18" customHeight="1" x14ac:dyDescent="0.25">
      <c r="A3" s="53" t="s">
        <v>1</v>
      </c>
      <c r="B3" s="67"/>
      <c r="C3" s="68"/>
      <c r="D3" s="59"/>
      <c r="E3" s="61"/>
      <c r="F3" s="62"/>
      <c r="G3" s="57"/>
      <c r="H3" s="59"/>
      <c r="I3" s="61"/>
      <c r="J3" s="62"/>
      <c r="K3" s="57"/>
      <c r="L3" s="57"/>
    </row>
    <row r="4" spans="1:12" x14ac:dyDescent="0.25">
      <c r="A4" s="40" t="s">
        <v>40</v>
      </c>
      <c r="B4" s="37">
        <v>49.793292265571523</v>
      </c>
      <c r="C4" s="40" t="s">
        <v>9</v>
      </c>
      <c r="D4" s="38">
        <v>0.49831055378960049</v>
      </c>
      <c r="E4" s="42">
        <f t="shared" ref="E4:E15" si="0">IF(D4="", "", 20*10^(D4))</f>
        <v>63</v>
      </c>
      <c r="F4" s="38">
        <v>0.47831055378960047</v>
      </c>
      <c r="G4" s="42">
        <f t="shared" ref="G4:G15" si="1">IF(F4="", "", 20*10^(F4))</f>
        <v>60.164532919350464</v>
      </c>
      <c r="H4" s="43">
        <v>0.11691001300805642</v>
      </c>
      <c r="I4" s="42">
        <f t="shared" ref="I4:I15" si="2">IF(H4="", "", 20*10^(H4))</f>
        <v>26.17821370127249</v>
      </c>
      <c r="J4" s="43">
        <v>-0.04</v>
      </c>
      <c r="K4" s="42">
        <f t="shared" ref="K4:K15" si="3">IF(J4="", "", 20*10^(J4))</f>
        <v>18.240216787118193</v>
      </c>
      <c r="L4" s="38">
        <v>1.95</v>
      </c>
    </row>
    <row r="5" spans="1:12" x14ac:dyDescent="0.25">
      <c r="A5" s="40" t="s">
        <v>41</v>
      </c>
      <c r="B5" s="37">
        <v>43.214236824093085</v>
      </c>
      <c r="C5" s="40" t="s">
        <v>10</v>
      </c>
      <c r="D5" s="38">
        <v>0.49831055378960049</v>
      </c>
      <c r="E5" s="42">
        <f t="shared" si="0"/>
        <v>63</v>
      </c>
      <c r="F5" s="38">
        <v>0.79588001734407521</v>
      </c>
      <c r="G5" s="42">
        <f t="shared" si="1"/>
        <v>125.00000000000001</v>
      </c>
      <c r="H5" s="43">
        <v>0.13691001300805641</v>
      </c>
      <c r="I5" s="42">
        <f t="shared" si="2"/>
        <v>27.411954903579627</v>
      </c>
      <c r="J5" s="43">
        <v>9.691001300805642E-2</v>
      </c>
      <c r="K5" s="42">
        <f t="shared" si="3"/>
        <v>25</v>
      </c>
      <c r="L5" s="38">
        <v>1.7749999999999999</v>
      </c>
    </row>
    <row r="6" spans="1:12" x14ac:dyDescent="0.25">
      <c r="A6" s="40" t="s">
        <v>42</v>
      </c>
      <c r="B6" s="37">
        <v>36.668035592060235</v>
      </c>
      <c r="C6" s="40" t="s">
        <v>9</v>
      </c>
      <c r="D6" s="38">
        <v>0.58205999132796238</v>
      </c>
      <c r="E6" s="42">
        <f t="shared" si="0"/>
        <v>76.399406881714896</v>
      </c>
      <c r="F6" s="38">
        <v>0.67897000433601884</v>
      </c>
      <c r="G6" s="42">
        <f t="shared" si="1"/>
        <v>95.499258602143613</v>
      </c>
      <c r="H6" s="43">
        <v>0.11691001300805642</v>
      </c>
      <c r="I6" s="42">
        <f t="shared" si="2"/>
        <v>26.17821370127249</v>
      </c>
      <c r="J6" s="43">
        <v>4.1189299069938096E-2</v>
      </c>
      <c r="K6" s="42">
        <f t="shared" si="3"/>
        <v>21.989699509068892</v>
      </c>
      <c r="L6" s="38">
        <v>1.85</v>
      </c>
    </row>
    <row r="7" spans="1:12" x14ac:dyDescent="0.25">
      <c r="A7" s="40" t="s">
        <v>43</v>
      </c>
      <c r="B7" s="37">
        <v>28.865160848733744</v>
      </c>
      <c r="C7" s="40" t="s">
        <v>9</v>
      </c>
      <c r="D7" s="38">
        <v>0.6020599913279624</v>
      </c>
      <c r="E7" s="42">
        <f t="shared" si="0"/>
        <v>80.000000000000014</v>
      </c>
      <c r="F7" s="38">
        <v>0.45831055378960051</v>
      </c>
      <c r="G7" s="42">
        <f t="shared" si="1"/>
        <v>57.456682879422317</v>
      </c>
      <c r="H7" s="43">
        <v>0.04</v>
      </c>
      <c r="I7" s="42">
        <f t="shared" si="2"/>
        <v>21.9295639228637</v>
      </c>
      <c r="J7" s="43">
        <v>-0.04</v>
      </c>
      <c r="K7" s="42">
        <f t="shared" si="3"/>
        <v>18.240216787118193</v>
      </c>
      <c r="L7" s="38">
        <v>1.2999999999999998</v>
      </c>
    </row>
    <row r="8" spans="1:12" x14ac:dyDescent="0.25">
      <c r="A8" s="40" t="s">
        <v>44</v>
      </c>
      <c r="B8" s="37">
        <v>84.454483230663925</v>
      </c>
      <c r="C8" s="40" t="s">
        <v>9</v>
      </c>
      <c r="D8" s="38">
        <v>0.62205999132796241</v>
      </c>
      <c r="E8" s="42">
        <f t="shared" si="0"/>
        <v>83.770283844071983</v>
      </c>
      <c r="F8" s="38">
        <v>0.85934054945358174</v>
      </c>
      <c r="G8" s="42">
        <f t="shared" si="1"/>
        <v>144.66735630860725</v>
      </c>
      <c r="H8" s="43">
        <v>0.28102999566398118</v>
      </c>
      <c r="I8" s="42">
        <f t="shared" si="2"/>
        <v>38.199703440857441</v>
      </c>
      <c r="J8" s="43">
        <v>0.1841199826559248</v>
      </c>
      <c r="K8" s="42">
        <f t="shared" si="3"/>
        <v>30.559762752685952</v>
      </c>
      <c r="L8" s="38">
        <v>1.375</v>
      </c>
    </row>
    <row r="9" spans="1:12" x14ac:dyDescent="0.25">
      <c r="A9" s="40" t="s">
        <v>45</v>
      </c>
      <c r="B9" s="37">
        <v>22.546201232032853</v>
      </c>
      <c r="C9" s="40" t="s">
        <v>9</v>
      </c>
      <c r="D9" s="38">
        <v>0.67897000433601884</v>
      </c>
      <c r="E9" s="42">
        <f t="shared" si="0"/>
        <v>95.499258602143613</v>
      </c>
      <c r="F9" s="38">
        <v>0.58205999132796238</v>
      </c>
      <c r="G9" s="42">
        <f t="shared" si="1"/>
        <v>76.399406881714896</v>
      </c>
      <c r="H9" s="43">
        <v>0.1841199826559248</v>
      </c>
      <c r="I9" s="42">
        <f t="shared" si="2"/>
        <v>30.559762752685952</v>
      </c>
      <c r="J9" s="43">
        <v>-0.04</v>
      </c>
      <c r="K9" s="42">
        <f t="shared" si="3"/>
        <v>18.240216787118193</v>
      </c>
      <c r="L9" s="38">
        <v>1.7</v>
      </c>
    </row>
    <row r="10" spans="1:12" x14ac:dyDescent="0.25">
      <c r="A10" s="40" t="s">
        <v>46</v>
      </c>
      <c r="B10" s="37">
        <v>47.794661190965094</v>
      </c>
      <c r="C10" s="40" t="s">
        <v>9</v>
      </c>
      <c r="D10" s="38">
        <v>0.71897000433601888</v>
      </c>
      <c r="E10" s="42">
        <f t="shared" si="0"/>
        <v>104.71285480508999</v>
      </c>
      <c r="F10" s="38">
        <v>0.67897000433601884</v>
      </c>
      <c r="G10" s="42">
        <f t="shared" si="1"/>
        <v>95.499258602143613</v>
      </c>
      <c r="H10" s="43">
        <v>0.11691001300805642</v>
      </c>
      <c r="I10" s="42">
        <f t="shared" si="2"/>
        <v>26.17821370127249</v>
      </c>
      <c r="J10" s="43">
        <v>7.6910013008056416E-2</v>
      </c>
      <c r="K10" s="42">
        <f t="shared" si="3"/>
        <v>23.8748146505359</v>
      </c>
      <c r="L10" s="38">
        <v>1.7749999999999999</v>
      </c>
    </row>
    <row r="11" spans="1:12" x14ac:dyDescent="0.25">
      <c r="A11" s="40" t="s">
        <v>47</v>
      </c>
      <c r="B11" s="37">
        <v>58.433949349760439</v>
      </c>
      <c r="C11" s="40" t="s">
        <v>9</v>
      </c>
      <c r="D11" s="38">
        <v>0.73897000433601889</v>
      </c>
      <c r="E11" s="42">
        <f t="shared" si="0"/>
        <v>109.64781961431855</v>
      </c>
      <c r="F11" s="38">
        <v>1</v>
      </c>
      <c r="G11" s="42">
        <f t="shared" si="1"/>
        <v>200</v>
      </c>
      <c r="H11" s="43">
        <v>0.28102999566398118</v>
      </c>
      <c r="I11" s="42">
        <f t="shared" si="2"/>
        <v>38.199703440857441</v>
      </c>
      <c r="J11" s="43">
        <v>9.691001300805642E-2</v>
      </c>
      <c r="K11" s="42">
        <f t="shared" si="3"/>
        <v>25</v>
      </c>
      <c r="L11" s="38">
        <v>1.4</v>
      </c>
    </row>
    <row r="12" spans="1:12" x14ac:dyDescent="0.25">
      <c r="A12" s="40" t="s">
        <v>48</v>
      </c>
      <c r="B12" s="37">
        <v>47.857631759069129</v>
      </c>
      <c r="C12" s="40" t="s">
        <v>9</v>
      </c>
      <c r="D12" s="38">
        <v>0.86036712865647025</v>
      </c>
      <c r="E12" s="42">
        <f t="shared" si="0"/>
        <v>145.00972345758964</v>
      </c>
      <c r="F12" s="38">
        <v>0.94036712865647032</v>
      </c>
      <c r="G12" s="42">
        <f t="shared" si="1"/>
        <v>174.34003318676645</v>
      </c>
      <c r="H12" s="43">
        <v>0.45831055378960051</v>
      </c>
      <c r="I12" s="42">
        <f t="shared" si="2"/>
        <v>57.456682879422317</v>
      </c>
      <c r="J12" s="43">
        <v>0.2441199826559248</v>
      </c>
      <c r="K12" s="42">
        <f t="shared" si="3"/>
        <v>35.087302276581923</v>
      </c>
      <c r="L12" s="38">
        <v>1.25</v>
      </c>
    </row>
    <row r="13" spans="1:12" x14ac:dyDescent="0.25">
      <c r="A13" s="40" t="s">
        <v>49</v>
      </c>
      <c r="B13" s="37">
        <v>69.475701574264207</v>
      </c>
      <c r="C13" s="40" t="s">
        <v>9</v>
      </c>
      <c r="D13" s="38">
        <v>0.88036712865647027</v>
      </c>
      <c r="E13" s="42">
        <f t="shared" si="0"/>
        <v>151.84382117740836</v>
      </c>
      <c r="F13" s="38">
        <v>1.02</v>
      </c>
      <c r="G13" s="42">
        <f t="shared" si="1"/>
        <v>209.42570961017998</v>
      </c>
      <c r="H13" s="43">
        <v>0.3979400086720376</v>
      </c>
      <c r="I13" s="42">
        <f t="shared" si="2"/>
        <v>50</v>
      </c>
      <c r="J13" s="43">
        <v>7.6910013008056416E-2</v>
      </c>
      <c r="K13" s="42">
        <f t="shared" si="3"/>
        <v>23.8748146505359</v>
      </c>
      <c r="L13" s="38">
        <v>1.3</v>
      </c>
    </row>
    <row r="14" spans="1:12" x14ac:dyDescent="0.25">
      <c r="A14" s="40" t="s">
        <v>50</v>
      </c>
      <c r="B14" s="37">
        <v>34.1409993155373</v>
      </c>
      <c r="C14" s="40" t="s">
        <v>9</v>
      </c>
      <c r="D14" s="38">
        <v>0.9203671286564703</v>
      </c>
      <c r="E14" s="42">
        <f t="shared" si="0"/>
        <v>166.49343914009307</v>
      </c>
      <c r="F14" s="38">
        <v>0.90036712865647028</v>
      </c>
      <c r="G14" s="42">
        <f t="shared" si="1"/>
        <v>159.00000000000003</v>
      </c>
      <c r="H14" s="43">
        <v>0.41794000867203762</v>
      </c>
      <c r="I14" s="42">
        <f t="shared" si="2"/>
        <v>52.356427402544981</v>
      </c>
      <c r="J14" s="43">
        <v>0.28102999566398118</v>
      </c>
      <c r="K14" s="42">
        <f t="shared" si="3"/>
        <v>38.199703440857441</v>
      </c>
      <c r="L14" s="38">
        <v>1.125</v>
      </c>
    </row>
    <row r="15" spans="1:12" x14ac:dyDescent="0.25">
      <c r="A15" s="40" t="s">
        <v>51</v>
      </c>
      <c r="B15" s="37">
        <v>46.855578370978783</v>
      </c>
      <c r="C15" s="40" t="s">
        <v>9</v>
      </c>
      <c r="D15" s="38">
        <v>1.0603705451175629</v>
      </c>
      <c r="E15" s="42">
        <f t="shared" si="0"/>
        <v>229.82673151768927</v>
      </c>
      <c r="F15" s="38">
        <v>1.0603705451175629</v>
      </c>
      <c r="G15" s="42">
        <f t="shared" si="1"/>
        <v>229.82673151768927</v>
      </c>
      <c r="H15" s="43">
        <v>0.26102999566398122</v>
      </c>
      <c r="I15" s="42">
        <f t="shared" si="2"/>
        <v>36.480433574236393</v>
      </c>
      <c r="J15" s="43">
        <v>0.51831055378960045</v>
      </c>
      <c r="K15" s="42">
        <f t="shared" si="3"/>
        <v>65.969098527206683</v>
      </c>
      <c r="L15" s="38">
        <v>1.5249999999999999</v>
      </c>
    </row>
    <row r="16" spans="1:12" x14ac:dyDescent="0.25">
      <c r="A16" s="34" t="s">
        <v>52</v>
      </c>
      <c r="B16" s="41">
        <v>25.2539356605065</v>
      </c>
      <c r="C16" s="34" t="s">
        <v>9</v>
      </c>
      <c r="D16" s="36">
        <v>-9.6910013008056392E-2</v>
      </c>
      <c r="E16" s="42">
        <f t="shared" ref="E16:E23" si="4">IF(D16="", "", 20*10^(D16))</f>
        <v>16</v>
      </c>
      <c r="F16" s="36">
        <v>0.04</v>
      </c>
      <c r="G16" s="42">
        <f t="shared" ref="G16:G23" si="5">IF(F16="", "", 20*10^(F16))</f>
        <v>21.9295639228637</v>
      </c>
      <c r="H16" s="40"/>
      <c r="I16" s="40"/>
      <c r="J16" s="40"/>
      <c r="K16" s="40"/>
      <c r="L16" s="38">
        <v>1.75</v>
      </c>
    </row>
    <row r="17" spans="1:12" x14ac:dyDescent="0.25">
      <c r="A17" s="34" t="s">
        <v>53</v>
      </c>
      <c r="B17" s="41">
        <v>25.065023956194388</v>
      </c>
      <c r="C17" s="34" t="s">
        <v>9</v>
      </c>
      <c r="D17" s="36">
        <v>0</v>
      </c>
      <c r="E17" s="42">
        <f t="shared" si="4"/>
        <v>20</v>
      </c>
      <c r="F17" s="36">
        <v>0</v>
      </c>
      <c r="G17" s="42">
        <f t="shared" si="5"/>
        <v>20</v>
      </c>
      <c r="H17" s="40"/>
      <c r="I17" s="40"/>
      <c r="J17" s="40"/>
      <c r="K17" s="40"/>
      <c r="L17" s="38" t="s">
        <v>70</v>
      </c>
    </row>
    <row r="18" spans="1:12" x14ac:dyDescent="0.25">
      <c r="A18" s="34" t="s">
        <v>54</v>
      </c>
      <c r="B18" s="41">
        <v>24.906228610540726</v>
      </c>
      <c r="C18" s="34" t="s">
        <v>9</v>
      </c>
      <c r="D18" s="36">
        <v>-9.6910013008056392E-2</v>
      </c>
      <c r="E18" s="42">
        <f t="shared" si="4"/>
        <v>16</v>
      </c>
      <c r="F18" s="36">
        <v>-9.6910013008056392E-2</v>
      </c>
      <c r="G18" s="42">
        <f t="shared" si="5"/>
        <v>16</v>
      </c>
      <c r="H18" s="40"/>
      <c r="I18" s="40"/>
      <c r="J18" s="40"/>
      <c r="K18" s="40"/>
      <c r="L18" s="38">
        <v>2.0499999999999998</v>
      </c>
    </row>
    <row r="19" spans="1:12" x14ac:dyDescent="0.25">
      <c r="A19" s="34" t="s">
        <v>55</v>
      </c>
      <c r="B19" s="41">
        <v>64.320328542094458</v>
      </c>
      <c r="C19" s="34" t="s">
        <v>10</v>
      </c>
      <c r="D19" s="36">
        <v>-9.6910013008056392E-2</v>
      </c>
      <c r="E19" s="42">
        <f t="shared" si="4"/>
        <v>16</v>
      </c>
      <c r="F19" s="36">
        <v>-9.6910013008056392E-2</v>
      </c>
      <c r="G19" s="42">
        <f t="shared" si="5"/>
        <v>16</v>
      </c>
      <c r="H19" s="40"/>
      <c r="I19" s="40"/>
      <c r="J19" s="40"/>
      <c r="K19" s="40"/>
      <c r="L19" s="38">
        <v>1.85</v>
      </c>
    </row>
    <row r="20" spans="1:12" x14ac:dyDescent="0.25">
      <c r="A20" s="34" t="s">
        <v>56</v>
      </c>
      <c r="B20" s="41">
        <v>33.308692676249144</v>
      </c>
      <c r="C20" s="34" t="s">
        <v>9</v>
      </c>
      <c r="D20" s="36">
        <v>-0.1169100130080564</v>
      </c>
      <c r="E20" s="42">
        <f t="shared" si="4"/>
        <v>15.279881376342976</v>
      </c>
      <c r="F20" s="36">
        <v>-5.6910013008056391E-2</v>
      </c>
      <c r="G20" s="42">
        <f t="shared" si="5"/>
        <v>17.543651138290961</v>
      </c>
      <c r="H20" s="40"/>
      <c r="I20" s="40"/>
      <c r="J20" s="40"/>
      <c r="K20" s="40"/>
      <c r="L20" s="38">
        <v>2.125</v>
      </c>
    </row>
    <row r="21" spans="1:12" x14ac:dyDescent="0.25">
      <c r="A21" s="34" t="s">
        <v>57</v>
      </c>
      <c r="B21" s="41">
        <v>80.750171115674192</v>
      </c>
      <c r="C21" s="34" t="s">
        <v>9</v>
      </c>
      <c r="D21" s="36">
        <v>-0.04</v>
      </c>
      <c r="E21" s="42">
        <f t="shared" si="4"/>
        <v>18.240216787118193</v>
      </c>
      <c r="F21" s="36">
        <v>9.691001300805642E-2</v>
      </c>
      <c r="G21" s="42">
        <f t="shared" si="5"/>
        <v>25</v>
      </c>
      <c r="H21" s="40"/>
      <c r="I21" s="40"/>
      <c r="J21" s="40"/>
      <c r="K21" s="40"/>
      <c r="L21" s="38">
        <v>1.7</v>
      </c>
    </row>
    <row r="22" spans="1:12" x14ac:dyDescent="0.25">
      <c r="A22" s="34" t="s">
        <v>58</v>
      </c>
      <c r="B22" s="41">
        <v>59.718001368925393</v>
      </c>
      <c r="C22" s="34" t="s">
        <v>10</v>
      </c>
      <c r="D22" s="36">
        <v>5.6910013008056419E-2</v>
      </c>
      <c r="E22" s="42">
        <f t="shared" si="4"/>
        <v>22.800270983897747</v>
      </c>
      <c r="F22" s="36">
        <v>0.13691001300805641</v>
      </c>
      <c r="G22" s="42">
        <f t="shared" si="5"/>
        <v>27.411954903579627</v>
      </c>
      <c r="H22" s="40"/>
      <c r="I22" s="40"/>
      <c r="J22" s="40"/>
      <c r="K22" s="40"/>
      <c r="L22" s="38">
        <v>1.9750000000000001</v>
      </c>
    </row>
    <row r="23" spans="1:12" x14ac:dyDescent="0.25">
      <c r="A23" s="34" t="s">
        <v>59</v>
      </c>
      <c r="B23" s="41">
        <v>68.684462696783029</v>
      </c>
      <c r="C23" s="34" t="s">
        <v>10</v>
      </c>
      <c r="D23" s="36">
        <v>0</v>
      </c>
      <c r="E23" s="42">
        <f t="shared" si="4"/>
        <v>20</v>
      </c>
      <c r="F23" s="36">
        <v>9.691001300805642E-2</v>
      </c>
      <c r="G23" s="42">
        <f t="shared" si="5"/>
        <v>25</v>
      </c>
      <c r="H23" s="40"/>
      <c r="I23" s="40"/>
      <c r="J23" s="40"/>
      <c r="K23" s="40"/>
      <c r="L23" s="38">
        <v>1.95</v>
      </c>
    </row>
    <row r="25" spans="1:12" ht="15.75" thickBot="1" x14ac:dyDescent="0.3">
      <c r="B25" s="2"/>
      <c r="C25" s="1"/>
      <c r="D25" s="1"/>
      <c r="E25" s="2"/>
      <c r="F25" s="1"/>
      <c r="G25" s="2"/>
    </row>
    <row r="26" spans="1:12" x14ac:dyDescent="0.25">
      <c r="B26" s="16" t="s">
        <v>222</v>
      </c>
      <c r="C26" s="17"/>
      <c r="D26" s="17"/>
      <c r="E26" s="17"/>
      <c r="F26" s="17"/>
      <c r="G26" s="17"/>
      <c r="H26" s="17"/>
      <c r="I26" s="18"/>
    </row>
    <row r="27" spans="1:12" ht="79.5" customHeight="1" x14ac:dyDescent="0.25">
      <c r="B27" s="25" t="s">
        <v>220</v>
      </c>
      <c r="C27" s="12" t="s">
        <v>223</v>
      </c>
      <c r="D27" s="12" t="s">
        <v>224</v>
      </c>
      <c r="E27" s="12" t="s">
        <v>221</v>
      </c>
      <c r="F27" s="12" t="s">
        <v>225</v>
      </c>
      <c r="G27" s="12" t="s">
        <v>217</v>
      </c>
      <c r="H27" s="12" t="s">
        <v>218</v>
      </c>
      <c r="I27" s="19" t="s">
        <v>219</v>
      </c>
    </row>
    <row r="28" spans="1:12" ht="15.75" x14ac:dyDescent="0.25">
      <c r="B28" s="25" t="str">
        <f t="shared" ref="B28:B39" si="6">A4</f>
        <v>VI1</v>
      </c>
      <c r="C28" s="13">
        <f>E4</f>
        <v>63</v>
      </c>
      <c r="D28" s="13">
        <f>I4</f>
        <v>26.17821370127249</v>
      </c>
      <c r="E28" s="14">
        <f>Bioptic!C4</f>
        <v>3</v>
      </c>
      <c r="F28" s="15">
        <f>K4</f>
        <v>18.240216787118193</v>
      </c>
      <c r="G28" s="14" t="str">
        <f>'Detection Data'!H4</f>
        <v>1.2°</v>
      </c>
      <c r="H28" s="14" t="str">
        <f>'Detection Data'!G4</f>
        <v>0.5°</v>
      </c>
      <c r="I28" s="20" t="str">
        <f>Bioptic!G4</f>
        <v>non-driver</v>
      </c>
    </row>
    <row r="29" spans="1:12" ht="15.75" x14ac:dyDescent="0.25">
      <c r="B29" s="25" t="str">
        <f t="shared" si="6"/>
        <v>VI2</v>
      </c>
      <c r="C29" s="13">
        <f t="shared" ref="C29:C39" si="7">E5</f>
        <v>63</v>
      </c>
      <c r="D29" s="13">
        <f t="shared" ref="D29:D39" si="8">I5</f>
        <v>27.411954903579627</v>
      </c>
      <c r="E29" s="14">
        <f>Bioptic!C5</f>
        <v>3</v>
      </c>
      <c r="F29" s="15">
        <f t="shared" ref="F29:F39" si="9">K5</f>
        <v>25</v>
      </c>
      <c r="G29" s="14" t="str">
        <f>'Detection Data'!H5</f>
        <v>1.2°</v>
      </c>
      <c r="H29" s="14" t="str">
        <f>'Detection Data'!G5</f>
        <v>0.5°</v>
      </c>
      <c r="I29" s="20" t="str">
        <f>Bioptic!G5</f>
        <v>current driver</v>
      </c>
    </row>
    <row r="30" spans="1:12" ht="15.75" x14ac:dyDescent="0.25">
      <c r="B30" s="25" t="str">
        <f t="shared" si="6"/>
        <v>VI3</v>
      </c>
      <c r="C30" s="13">
        <f t="shared" si="7"/>
        <v>76.399406881714896</v>
      </c>
      <c r="D30" s="13">
        <f t="shared" si="8"/>
        <v>26.17821370127249</v>
      </c>
      <c r="E30" s="14">
        <f>Bioptic!C6</f>
        <v>3</v>
      </c>
      <c r="F30" s="15">
        <f t="shared" si="9"/>
        <v>21.989699509068892</v>
      </c>
      <c r="G30" s="14" t="str">
        <f>'Detection Data'!H6</f>
        <v>1.2°</v>
      </c>
      <c r="H30" s="14" t="str">
        <f>'Detection Data'!G6</f>
        <v>0.5°</v>
      </c>
      <c r="I30" s="20" t="str">
        <f>Bioptic!G6</f>
        <v>current driver</v>
      </c>
    </row>
    <row r="31" spans="1:12" ht="15.75" x14ac:dyDescent="0.25">
      <c r="B31" s="25" t="str">
        <f t="shared" si="6"/>
        <v>VI4</v>
      </c>
      <c r="C31" s="13">
        <f t="shared" si="7"/>
        <v>80.000000000000014</v>
      </c>
      <c r="D31" s="13">
        <f t="shared" si="8"/>
        <v>21.9295639228637</v>
      </c>
      <c r="E31" s="14">
        <f>Bioptic!C7</f>
        <v>4</v>
      </c>
      <c r="F31" s="15">
        <f t="shared" si="9"/>
        <v>18.240216787118193</v>
      </c>
      <c r="G31" s="14" t="str">
        <f>'Detection Data'!H7</f>
        <v>1.2°</v>
      </c>
      <c r="H31" s="14" t="str">
        <f>'Detection Data'!G7</f>
        <v>0.5°</v>
      </c>
      <c r="I31" s="20" t="str">
        <f>Bioptic!G7</f>
        <v>permit</v>
      </c>
    </row>
    <row r="32" spans="1:12" ht="15.75" x14ac:dyDescent="0.25">
      <c r="B32" s="25" t="str">
        <f t="shared" si="6"/>
        <v>VI5</v>
      </c>
      <c r="C32" s="13">
        <f t="shared" si="7"/>
        <v>83.770283844071983</v>
      </c>
      <c r="D32" s="13">
        <f t="shared" si="8"/>
        <v>38.199703440857441</v>
      </c>
      <c r="E32" s="14">
        <f>Bioptic!C8</f>
        <v>3</v>
      </c>
      <c r="F32" s="15">
        <f t="shared" si="9"/>
        <v>30.559762752685952</v>
      </c>
      <c r="G32" s="14" t="str">
        <f>'Detection Data'!H8</f>
        <v>1.8°</v>
      </c>
      <c r="H32" s="14" t="str">
        <f>'Detection Data'!G8</f>
        <v>0.8°</v>
      </c>
      <c r="I32" s="20" t="str">
        <f>Bioptic!G8</f>
        <v>former driver</v>
      </c>
    </row>
    <row r="33" spans="2:9" ht="15.75" x14ac:dyDescent="0.25">
      <c r="B33" s="25" t="str">
        <f t="shared" si="6"/>
        <v>VI6</v>
      </c>
      <c r="C33" s="13">
        <f t="shared" si="7"/>
        <v>95.499258602143613</v>
      </c>
      <c r="D33" s="13">
        <f t="shared" si="8"/>
        <v>30.559762752685952</v>
      </c>
      <c r="E33" s="14">
        <f>Bioptic!C9</f>
        <v>3</v>
      </c>
      <c r="F33" s="15">
        <f t="shared" si="9"/>
        <v>18.240216787118193</v>
      </c>
      <c r="G33" s="14" t="str">
        <f>'Detection Data'!H9</f>
        <v>1.2°</v>
      </c>
      <c r="H33" s="14" t="str">
        <f>'Detection Data'!G9</f>
        <v>0.5°</v>
      </c>
      <c r="I33" s="20" t="str">
        <f>Bioptic!G9</f>
        <v>permit</v>
      </c>
    </row>
    <row r="34" spans="2:9" ht="15.75" x14ac:dyDescent="0.25">
      <c r="B34" s="25" t="str">
        <f t="shared" si="6"/>
        <v>VI7</v>
      </c>
      <c r="C34" s="13">
        <f t="shared" si="7"/>
        <v>104.71285480508999</v>
      </c>
      <c r="D34" s="13">
        <f t="shared" si="8"/>
        <v>26.17821370127249</v>
      </c>
      <c r="E34" s="14">
        <f>Bioptic!C10</f>
        <v>4</v>
      </c>
      <c r="F34" s="15">
        <f t="shared" si="9"/>
        <v>23.8748146505359</v>
      </c>
      <c r="G34" s="14" t="str">
        <f>'Detection Data'!H10</f>
        <v>1.2°</v>
      </c>
      <c r="H34" s="14" t="str">
        <f>'Detection Data'!G10</f>
        <v>0.5°</v>
      </c>
      <c r="I34" s="20" t="str">
        <f>Bioptic!G10</f>
        <v>current driver</v>
      </c>
    </row>
    <row r="35" spans="2:9" ht="15.75" x14ac:dyDescent="0.25">
      <c r="B35" s="25" t="str">
        <f t="shared" si="6"/>
        <v>VI8</v>
      </c>
      <c r="C35" s="13">
        <f t="shared" si="7"/>
        <v>109.64781961431855</v>
      </c>
      <c r="D35" s="13">
        <f t="shared" si="8"/>
        <v>38.199703440857441</v>
      </c>
      <c r="E35" s="14">
        <f>Bioptic!C11</f>
        <v>3</v>
      </c>
      <c r="F35" s="15">
        <f t="shared" si="9"/>
        <v>25</v>
      </c>
      <c r="G35" s="14" t="str">
        <f>'Detection Data'!H11</f>
        <v>1.4°</v>
      </c>
      <c r="H35" s="14" t="str">
        <f>'Detection Data'!G11</f>
        <v>0.6°</v>
      </c>
      <c r="I35" s="20" t="str">
        <f>Bioptic!G11</f>
        <v>non-driver</v>
      </c>
    </row>
    <row r="36" spans="2:9" ht="15.75" x14ac:dyDescent="0.25">
      <c r="B36" s="25" t="str">
        <f t="shared" si="6"/>
        <v>VI9</v>
      </c>
      <c r="C36" s="13">
        <f t="shared" si="7"/>
        <v>145.00972345758964</v>
      </c>
      <c r="D36" s="13">
        <f t="shared" si="8"/>
        <v>57.456682879422317</v>
      </c>
      <c r="E36" s="14">
        <f>Bioptic!C12</f>
        <v>2.2000000000000002</v>
      </c>
      <c r="F36" s="15">
        <f t="shared" si="9"/>
        <v>35.087302276581923</v>
      </c>
      <c r="G36" s="14" t="str">
        <f>'Detection Data'!H12</f>
        <v>1.4°</v>
      </c>
      <c r="H36" s="14" t="str">
        <f>'Detection Data'!G12</f>
        <v>0.8°</v>
      </c>
      <c r="I36" s="20" t="str">
        <f>Bioptic!G12</f>
        <v>current driver</v>
      </c>
    </row>
    <row r="37" spans="2:9" ht="15.75" x14ac:dyDescent="0.25">
      <c r="B37" s="25" t="str">
        <f t="shared" si="6"/>
        <v>VI10</v>
      </c>
      <c r="C37" s="13">
        <f t="shared" si="7"/>
        <v>151.84382117740836</v>
      </c>
      <c r="D37" s="13">
        <f t="shared" si="8"/>
        <v>50</v>
      </c>
      <c r="E37" s="14">
        <f>Bioptic!C13</f>
        <v>3</v>
      </c>
      <c r="F37" s="15">
        <f t="shared" si="9"/>
        <v>23.8748146505359</v>
      </c>
      <c r="G37" s="14" t="str">
        <f>'Detection Data'!H13</f>
        <v>1.9°</v>
      </c>
      <c r="H37" s="14" t="str">
        <f>'Detection Data'!G13</f>
        <v>0.8°</v>
      </c>
      <c r="I37" s="20" t="str">
        <f>Bioptic!G13</f>
        <v>former driver</v>
      </c>
    </row>
    <row r="38" spans="2:9" ht="15.75" x14ac:dyDescent="0.25">
      <c r="B38" s="25" t="str">
        <f t="shared" si="6"/>
        <v>VI11</v>
      </c>
      <c r="C38" s="13">
        <f t="shared" si="7"/>
        <v>166.49343914009307</v>
      </c>
      <c r="D38" s="13">
        <f t="shared" si="8"/>
        <v>52.356427402544981</v>
      </c>
      <c r="E38" s="14">
        <f>Bioptic!C14</f>
        <v>3</v>
      </c>
      <c r="F38" s="15">
        <f t="shared" si="9"/>
        <v>38.199703440857441</v>
      </c>
      <c r="G38" s="14" t="str">
        <f>'Detection Data'!H14</f>
        <v>1.4°</v>
      </c>
      <c r="H38" s="14" t="str">
        <f>'Detection Data'!G14</f>
        <v>0.6°</v>
      </c>
      <c r="I38" s="20" t="str">
        <f>Bioptic!G14</f>
        <v>former driver</v>
      </c>
    </row>
    <row r="39" spans="2:9" ht="16.5" thickBot="1" x14ac:dyDescent="0.3">
      <c r="B39" s="26" t="str">
        <f t="shared" si="6"/>
        <v>VI12</v>
      </c>
      <c r="C39" s="21">
        <f t="shared" si="7"/>
        <v>229.82673151768927</v>
      </c>
      <c r="D39" s="21">
        <f t="shared" si="8"/>
        <v>36.480433574236393</v>
      </c>
      <c r="E39" s="22">
        <f>Bioptic!C15</f>
        <v>6</v>
      </c>
      <c r="F39" s="23">
        <f t="shared" si="9"/>
        <v>65.969098527206683</v>
      </c>
      <c r="G39" s="22" t="str">
        <f>'Detection Data'!H15</f>
        <v>1.9°</v>
      </c>
      <c r="H39" s="22" t="str">
        <f>'Detection Data'!G15</f>
        <v>0.8°</v>
      </c>
      <c r="I39" s="24" t="str">
        <f>Bioptic!G15</f>
        <v>current driver</v>
      </c>
    </row>
    <row r="40" spans="2:9" ht="15.75" x14ac:dyDescent="0.25">
      <c r="B40" s="11"/>
    </row>
    <row r="41" spans="2:9" ht="15.75" x14ac:dyDescent="0.25">
      <c r="B41" s="11"/>
    </row>
    <row r="42" spans="2:9" ht="15.75" x14ac:dyDescent="0.25">
      <c r="B42" s="11"/>
    </row>
  </sheetData>
  <sortState ref="A4:M15">
    <sortCondition ref="A4:A15" customList="VI1,VI2,VI3,VI4,VI5,VI6,VI7,VI8,VI9,VI10,VI11,VI12"/>
  </sortState>
  <mergeCells count="16">
    <mergeCell ref="L1:L3"/>
    <mergeCell ref="A1:A2"/>
    <mergeCell ref="H2:H3"/>
    <mergeCell ref="I2:I3"/>
    <mergeCell ref="J2:J3"/>
    <mergeCell ref="K2:K3"/>
    <mergeCell ref="D2:D3"/>
    <mergeCell ref="E2:E3"/>
    <mergeCell ref="F2:F3"/>
    <mergeCell ref="G2:G3"/>
    <mergeCell ref="D1:E1"/>
    <mergeCell ref="F1:G1"/>
    <mergeCell ref="H1:I1"/>
    <mergeCell ref="J1:K1"/>
    <mergeCell ref="B1:B3"/>
    <mergeCell ref="C1:C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A3" sqref="A3"/>
    </sheetView>
  </sheetViews>
  <sheetFormatPr defaultRowHeight="15" x14ac:dyDescent="0.25"/>
  <cols>
    <col min="1" max="1" width="17.140625" customWidth="1"/>
    <col min="2" max="2" width="25.5703125" bestFit="1" customWidth="1"/>
    <col min="7" max="7" width="17.85546875" bestFit="1" customWidth="1"/>
  </cols>
  <sheetData>
    <row r="1" spans="1:7" ht="24.75" customHeight="1" x14ac:dyDescent="0.25">
      <c r="A1" s="71" t="s">
        <v>0</v>
      </c>
      <c r="B1" s="72" t="s">
        <v>27</v>
      </c>
      <c r="C1" s="72"/>
      <c r="D1" s="72"/>
      <c r="E1" s="72"/>
      <c r="F1" s="69" t="s">
        <v>28</v>
      </c>
      <c r="G1" s="70" t="s">
        <v>38</v>
      </c>
    </row>
    <row r="2" spans="1:7" ht="27" customHeight="1" x14ac:dyDescent="0.25">
      <c r="A2" s="71"/>
      <c r="B2" s="59" t="s">
        <v>13</v>
      </c>
      <c r="C2" s="59" t="s">
        <v>14</v>
      </c>
      <c r="D2" s="73" t="s">
        <v>258</v>
      </c>
      <c r="E2" s="73" t="s">
        <v>259</v>
      </c>
      <c r="F2" s="69"/>
      <c r="G2" s="70"/>
    </row>
    <row r="3" spans="1:7" ht="18.75" customHeight="1" x14ac:dyDescent="0.25">
      <c r="A3" s="53" t="s">
        <v>1</v>
      </c>
      <c r="B3" s="59"/>
      <c r="C3" s="59"/>
      <c r="D3" s="73"/>
      <c r="E3" s="73"/>
      <c r="F3" s="69"/>
      <c r="G3" s="70"/>
    </row>
    <row r="4" spans="1:7" x14ac:dyDescent="0.25">
      <c r="A4" s="40" t="str">
        <f>Demography!A4</f>
        <v>VI1</v>
      </c>
      <c r="B4" s="30" t="s">
        <v>30</v>
      </c>
      <c r="C4" s="40">
        <v>3</v>
      </c>
      <c r="D4" s="37">
        <v>11.8</v>
      </c>
      <c r="E4" s="37">
        <v>43</v>
      </c>
      <c r="F4" s="40">
        <v>7</v>
      </c>
      <c r="G4" s="30" t="s">
        <v>35</v>
      </c>
    </row>
    <row r="5" spans="1:7" x14ac:dyDescent="0.25">
      <c r="A5" s="40" t="str">
        <f>Demography!A5</f>
        <v>VI2</v>
      </c>
      <c r="B5" s="30" t="s">
        <v>30</v>
      </c>
      <c r="C5" s="40">
        <v>3</v>
      </c>
      <c r="D5" s="37">
        <v>12.2</v>
      </c>
      <c r="E5" s="37">
        <v>33</v>
      </c>
      <c r="F5" s="40">
        <v>8</v>
      </c>
      <c r="G5" s="30" t="s">
        <v>36</v>
      </c>
    </row>
    <row r="6" spans="1:7" x14ac:dyDescent="0.25">
      <c r="A6" s="40" t="str">
        <f>Demography!A6</f>
        <v>VI3</v>
      </c>
      <c r="B6" s="30" t="s">
        <v>30</v>
      </c>
      <c r="C6" s="40">
        <v>3</v>
      </c>
      <c r="D6" s="37">
        <v>9.6999999999999993</v>
      </c>
      <c r="E6" s="37">
        <v>48.1</v>
      </c>
      <c r="F6" s="40">
        <v>30</v>
      </c>
      <c r="G6" s="30" t="s">
        <v>36</v>
      </c>
    </row>
    <row r="7" spans="1:7" x14ac:dyDescent="0.25">
      <c r="A7" s="40" t="str">
        <f>Demography!A7</f>
        <v>VI4</v>
      </c>
      <c r="B7" s="30" t="s">
        <v>30</v>
      </c>
      <c r="C7" s="40">
        <v>4</v>
      </c>
      <c r="D7" s="37">
        <v>8.4</v>
      </c>
      <c r="E7" s="37">
        <v>58.3</v>
      </c>
      <c r="F7" s="40">
        <v>1</v>
      </c>
      <c r="G7" s="30" t="s">
        <v>34</v>
      </c>
    </row>
    <row r="8" spans="1:7" x14ac:dyDescent="0.25">
      <c r="A8" s="40" t="str">
        <f>Demography!A8</f>
        <v>VI5</v>
      </c>
      <c r="B8" s="30" t="s">
        <v>31</v>
      </c>
      <c r="C8" s="40">
        <v>3</v>
      </c>
      <c r="D8" s="37">
        <v>7.6</v>
      </c>
      <c r="E8" s="37">
        <v>37.6</v>
      </c>
      <c r="F8" s="40">
        <v>16</v>
      </c>
      <c r="G8" s="30" t="s">
        <v>37</v>
      </c>
    </row>
    <row r="9" spans="1:7" x14ac:dyDescent="0.25">
      <c r="A9" s="40" t="str">
        <f>Demography!A9</f>
        <v>VI6</v>
      </c>
      <c r="B9" s="30" t="s">
        <v>30</v>
      </c>
      <c r="C9" s="40">
        <v>3</v>
      </c>
      <c r="D9" s="37">
        <v>7.6</v>
      </c>
      <c r="E9" s="37">
        <v>64.5</v>
      </c>
      <c r="F9" s="38">
        <v>0.16669999999999999</v>
      </c>
      <c r="G9" s="30" t="s">
        <v>34</v>
      </c>
    </row>
    <row r="10" spans="1:7" x14ac:dyDescent="0.25">
      <c r="A10" s="40" t="str">
        <f>Demography!A10</f>
        <v>VI7</v>
      </c>
      <c r="B10" s="30" t="s">
        <v>30</v>
      </c>
      <c r="C10" s="40">
        <v>4</v>
      </c>
      <c r="D10" s="37">
        <v>5.6</v>
      </c>
      <c r="E10" s="37">
        <v>41.1</v>
      </c>
      <c r="F10" s="40">
        <v>31</v>
      </c>
      <c r="G10" s="30" t="s">
        <v>36</v>
      </c>
    </row>
    <row r="11" spans="1:7" x14ac:dyDescent="0.25">
      <c r="A11" s="40" t="str">
        <f>Demography!A11</f>
        <v>VI8</v>
      </c>
      <c r="B11" s="30" t="s">
        <v>32</v>
      </c>
      <c r="C11" s="40">
        <v>3</v>
      </c>
      <c r="D11" s="37">
        <v>9.8000000000000007</v>
      </c>
      <c r="E11" s="37">
        <v>34.6</v>
      </c>
      <c r="F11" s="40">
        <v>42</v>
      </c>
      <c r="G11" s="30" t="s">
        <v>35</v>
      </c>
    </row>
    <row r="12" spans="1:7" x14ac:dyDescent="0.25">
      <c r="A12" s="40" t="str">
        <f>Demography!A12</f>
        <v>VI9</v>
      </c>
      <c r="B12" s="30" t="s">
        <v>29</v>
      </c>
      <c r="C12" s="40">
        <v>2.2000000000000002</v>
      </c>
      <c r="D12" s="37">
        <v>10</v>
      </c>
      <c r="E12" s="37">
        <v>45</v>
      </c>
      <c r="F12" s="40">
        <v>17</v>
      </c>
      <c r="G12" s="30" t="s">
        <v>36</v>
      </c>
    </row>
    <row r="13" spans="1:7" x14ac:dyDescent="0.25">
      <c r="A13" s="40" t="str">
        <f>Demography!A13</f>
        <v>VI10</v>
      </c>
      <c r="B13" s="30" t="s">
        <v>30</v>
      </c>
      <c r="C13" s="40">
        <v>3</v>
      </c>
      <c r="D13" s="37">
        <v>9.1</v>
      </c>
      <c r="E13" s="37">
        <v>40.299999999999997</v>
      </c>
      <c r="F13" s="40">
        <v>1</v>
      </c>
      <c r="G13" s="30" t="s">
        <v>37</v>
      </c>
    </row>
    <row r="14" spans="1:7" x14ac:dyDescent="0.25">
      <c r="A14" s="40" t="str">
        <f>Demography!A14</f>
        <v>VI11</v>
      </c>
      <c r="B14" s="30" t="s">
        <v>30</v>
      </c>
      <c r="C14" s="40">
        <v>3</v>
      </c>
      <c r="D14" s="37">
        <v>5</v>
      </c>
      <c r="E14" s="37">
        <v>41</v>
      </c>
      <c r="F14" s="40">
        <v>18</v>
      </c>
      <c r="G14" s="30" t="s">
        <v>37</v>
      </c>
    </row>
    <row r="15" spans="1:7" x14ac:dyDescent="0.25">
      <c r="A15" s="40" t="str">
        <f>Demography!A15</f>
        <v>VI12</v>
      </c>
      <c r="B15" s="30" t="s">
        <v>30</v>
      </c>
      <c r="C15" s="40">
        <v>6</v>
      </c>
      <c r="D15" s="37">
        <v>5</v>
      </c>
      <c r="E15" s="37">
        <v>40.9</v>
      </c>
      <c r="F15" s="40">
        <v>9</v>
      </c>
      <c r="G15" s="30" t="s">
        <v>36</v>
      </c>
    </row>
  </sheetData>
  <sortState ref="A4:H15">
    <sortCondition ref="A4:A15" customList="VI1,VI2,VI3,VI4,VI5,VI6,VI7,VI8,VI9,VI10,VI11,VI12"/>
  </sortState>
  <mergeCells count="8">
    <mergeCell ref="F1:F3"/>
    <mergeCell ref="G1:G3"/>
    <mergeCell ref="A1:A2"/>
    <mergeCell ref="B1:E1"/>
    <mergeCell ref="B2:B3"/>
    <mergeCell ref="C2:C3"/>
    <mergeCell ref="D2:D3"/>
    <mergeCell ref="E2:E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5"/>
  <sheetViews>
    <sheetView workbookViewId="0">
      <selection activeCell="A3" sqref="A3"/>
    </sheetView>
  </sheetViews>
  <sheetFormatPr defaultRowHeight="15" x14ac:dyDescent="0.25"/>
  <cols>
    <col min="1" max="1" width="18.85546875" customWidth="1"/>
    <col min="10" max="10" width="9.7109375" customWidth="1"/>
    <col min="14" max="14" width="10.5703125" customWidth="1"/>
    <col min="16" max="16" width="9.5703125" bestFit="1" customWidth="1"/>
    <col min="18" max="18" width="9.5703125" customWidth="1"/>
    <col min="22" max="22" width="10.5703125" customWidth="1"/>
    <col min="25" max="25" width="12.85546875" customWidth="1"/>
    <col min="26" max="26" width="14.7109375" customWidth="1"/>
    <col min="27" max="27" width="11.140625" customWidth="1"/>
    <col min="28" max="28" width="12.140625" customWidth="1"/>
    <col min="29" max="29" width="12.7109375" customWidth="1"/>
    <col min="30" max="30" width="12.85546875" customWidth="1"/>
    <col min="31" max="31" width="11.28515625" customWidth="1"/>
    <col min="32" max="32" width="11.5703125" customWidth="1"/>
    <col min="33" max="33" width="9.42578125" customWidth="1"/>
    <col min="34" max="34" width="13.85546875" bestFit="1" customWidth="1"/>
    <col min="35" max="35" width="10.5703125" bestFit="1" customWidth="1"/>
    <col min="36" max="36" width="12" bestFit="1" customWidth="1"/>
    <col min="37" max="37" width="8.7109375" bestFit="1" customWidth="1"/>
    <col min="38" max="38" width="13.85546875" bestFit="1" customWidth="1"/>
    <col min="39" max="39" width="10.5703125" bestFit="1" customWidth="1"/>
    <col min="40" max="40" width="11.140625" bestFit="1" customWidth="1"/>
    <col min="42" max="42" width="12.42578125" customWidth="1"/>
    <col min="43" max="43" width="10.5703125" bestFit="1" customWidth="1"/>
    <col min="44" max="44" width="11.140625" bestFit="1" customWidth="1"/>
    <col min="46" max="46" width="11.85546875" customWidth="1"/>
    <col min="47" max="47" width="11" customWidth="1"/>
    <col min="48" max="48" width="10.85546875" customWidth="1"/>
    <col min="50" max="50" width="12.140625" customWidth="1"/>
    <col min="51" max="51" width="11.42578125" customWidth="1"/>
    <col min="52" max="52" width="11.85546875" customWidth="1"/>
    <col min="54" max="54" width="12.28515625" customWidth="1"/>
    <col min="55" max="55" width="11.7109375" customWidth="1"/>
    <col min="56" max="56" width="11.85546875" customWidth="1"/>
    <col min="58" max="58" width="12.28515625" customWidth="1"/>
    <col min="59" max="59" width="10.85546875" customWidth="1"/>
    <col min="60" max="60" width="12.28515625" customWidth="1"/>
    <col min="62" max="62" width="12" customWidth="1"/>
    <col min="64" max="64" width="11.28515625" customWidth="1"/>
    <col min="66" max="66" width="11.42578125" customWidth="1"/>
    <col min="67" max="67" width="11.140625" customWidth="1"/>
    <col min="69" max="69" width="11.7109375" customWidth="1"/>
    <col min="70" max="70" width="11.28515625" customWidth="1"/>
    <col min="71" max="71" width="11.5703125" customWidth="1"/>
    <col min="73" max="73" width="11.140625" customWidth="1"/>
    <col min="74" max="74" width="11.7109375" customWidth="1"/>
    <col min="76" max="76" width="11.5703125" customWidth="1"/>
    <col min="78" max="78" width="11.85546875" customWidth="1"/>
    <col min="79" max="79" width="11.140625" customWidth="1"/>
    <col min="80" max="80" width="11.7109375" customWidth="1"/>
    <col min="81" max="81" width="11.5703125" customWidth="1"/>
    <col min="83" max="83" width="12" customWidth="1"/>
    <col min="85" max="85" width="11.85546875" customWidth="1"/>
    <col min="87" max="87" width="12" customWidth="1"/>
    <col min="88" max="88" width="11.28515625" customWidth="1"/>
    <col min="90" max="90" width="12.42578125" customWidth="1"/>
    <col min="91" max="91" width="11.28515625" customWidth="1"/>
    <col min="93" max="93" width="10.42578125" customWidth="1"/>
  </cols>
  <sheetData>
    <row r="1" spans="1:94" s="3" customFormat="1" ht="30" customHeight="1" x14ac:dyDescent="0.25">
      <c r="A1" s="78" t="s">
        <v>0</v>
      </c>
      <c r="B1" s="77" t="s">
        <v>26</v>
      </c>
      <c r="C1" s="77"/>
      <c r="D1" s="77"/>
      <c r="E1" s="77"/>
      <c r="F1" s="77"/>
      <c r="G1" s="70" t="s">
        <v>211</v>
      </c>
      <c r="H1" s="70" t="s">
        <v>33</v>
      </c>
      <c r="I1" s="75" t="s">
        <v>15</v>
      </c>
      <c r="J1" s="75"/>
      <c r="K1" s="75"/>
      <c r="L1" s="75"/>
      <c r="M1" s="76" t="s">
        <v>19</v>
      </c>
      <c r="N1" s="76"/>
      <c r="O1" s="76"/>
      <c r="P1" s="76"/>
      <c r="Q1" s="74" t="s">
        <v>226</v>
      </c>
      <c r="R1" s="74"/>
      <c r="S1" s="74"/>
      <c r="T1" s="74"/>
      <c r="U1" s="67" t="s">
        <v>21</v>
      </c>
      <c r="V1" s="67"/>
      <c r="W1" s="67"/>
      <c r="X1" s="67"/>
      <c r="Y1" s="69" t="s">
        <v>64</v>
      </c>
      <c r="Z1" s="69"/>
      <c r="AA1" s="69"/>
      <c r="AB1" s="79" t="s">
        <v>63</v>
      </c>
      <c r="AC1" s="79"/>
      <c r="AD1" s="79"/>
      <c r="AE1" s="74" t="s">
        <v>69</v>
      </c>
      <c r="AF1" s="74"/>
      <c r="AG1" s="74"/>
      <c r="AH1" s="74"/>
      <c r="AI1" s="74"/>
      <c r="AJ1" s="74"/>
      <c r="AK1" s="74"/>
      <c r="AL1" s="74"/>
      <c r="AM1" s="69" t="s">
        <v>19</v>
      </c>
      <c r="AN1" s="69"/>
      <c r="AO1" s="69"/>
      <c r="AP1" s="69"/>
      <c r="AQ1" s="69"/>
      <c r="AR1" s="69"/>
      <c r="AS1" s="69"/>
      <c r="AT1" s="69"/>
      <c r="AU1" s="74" t="s">
        <v>20</v>
      </c>
      <c r="AV1" s="74"/>
      <c r="AW1" s="74"/>
      <c r="AX1" s="74"/>
      <c r="AY1" s="74"/>
      <c r="AZ1" s="74"/>
      <c r="BA1" s="74"/>
      <c r="BB1" s="74"/>
      <c r="BC1" s="77" t="s">
        <v>228</v>
      </c>
      <c r="BD1" s="77"/>
      <c r="BE1" s="77"/>
      <c r="BF1" s="77"/>
      <c r="BG1" s="77"/>
      <c r="BH1" s="77"/>
      <c r="BI1" s="77"/>
      <c r="BJ1" s="77"/>
      <c r="BK1" s="74" t="s">
        <v>231</v>
      </c>
      <c r="BL1" s="74"/>
      <c r="BM1" s="74"/>
      <c r="BN1" s="74"/>
      <c r="BO1" s="74"/>
      <c r="BP1" s="74"/>
      <c r="BQ1" s="74"/>
      <c r="BR1" s="69" t="s">
        <v>19</v>
      </c>
      <c r="BS1" s="69"/>
      <c r="BT1" s="69"/>
      <c r="BU1" s="69"/>
      <c r="BV1" s="69"/>
      <c r="BW1" s="69"/>
      <c r="BX1" s="69"/>
      <c r="BY1" s="74" t="s">
        <v>20</v>
      </c>
      <c r="BZ1" s="74"/>
      <c r="CA1" s="74"/>
      <c r="CB1" s="74"/>
      <c r="CC1" s="74"/>
      <c r="CD1" s="74"/>
      <c r="CE1" s="74"/>
      <c r="CF1" s="69" t="s">
        <v>20</v>
      </c>
      <c r="CG1" s="69"/>
      <c r="CH1" s="69"/>
      <c r="CI1" s="69"/>
      <c r="CJ1" s="69"/>
      <c r="CK1" s="69"/>
      <c r="CL1" s="69"/>
      <c r="CM1" s="68" t="s">
        <v>237</v>
      </c>
      <c r="CN1" s="68"/>
      <c r="CO1" s="68"/>
      <c r="CP1" s="68"/>
    </row>
    <row r="2" spans="1:94" s="3" customFormat="1" ht="21.75" customHeight="1" x14ac:dyDescent="0.25">
      <c r="A2" s="78"/>
      <c r="B2" s="77" t="s">
        <v>25</v>
      </c>
      <c r="C2" s="77" t="s">
        <v>24</v>
      </c>
      <c r="D2" s="77" t="s">
        <v>23</v>
      </c>
      <c r="E2" s="77" t="s">
        <v>22</v>
      </c>
      <c r="F2" s="77" t="s">
        <v>71</v>
      </c>
      <c r="G2" s="70"/>
      <c r="H2" s="70"/>
      <c r="I2" s="74" t="s">
        <v>39</v>
      </c>
      <c r="J2" s="74" t="s">
        <v>16</v>
      </c>
      <c r="K2" s="74" t="s">
        <v>18</v>
      </c>
      <c r="L2" s="74" t="s">
        <v>230</v>
      </c>
      <c r="M2" s="67" t="s">
        <v>39</v>
      </c>
      <c r="N2" s="67" t="s">
        <v>16</v>
      </c>
      <c r="O2" s="67" t="s">
        <v>18</v>
      </c>
      <c r="P2" s="67" t="s">
        <v>230</v>
      </c>
      <c r="Q2" s="74" t="s">
        <v>39</v>
      </c>
      <c r="R2" s="74" t="s">
        <v>16</v>
      </c>
      <c r="S2" s="74" t="s">
        <v>18</v>
      </c>
      <c r="T2" s="74" t="s">
        <v>230</v>
      </c>
      <c r="U2" s="67" t="s">
        <v>39</v>
      </c>
      <c r="V2" s="67" t="s">
        <v>16</v>
      </c>
      <c r="W2" s="67" t="s">
        <v>18</v>
      </c>
      <c r="X2" s="67" t="s">
        <v>230</v>
      </c>
      <c r="Y2" s="69" t="s">
        <v>60</v>
      </c>
      <c r="Z2" s="69" t="s">
        <v>61</v>
      </c>
      <c r="AA2" s="69" t="s">
        <v>62</v>
      </c>
      <c r="AB2" s="79" t="s">
        <v>60</v>
      </c>
      <c r="AC2" s="79" t="s">
        <v>61</v>
      </c>
      <c r="AD2" s="79" t="s">
        <v>62</v>
      </c>
      <c r="AE2" s="74" t="s">
        <v>67</v>
      </c>
      <c r="AF2" s="74"/>
      <c r="AG2" s="74"/>
      <c r="AH2" s="74"/>
      <c r="AI2" s="74" t="s">
        <v>68</v>
      </c>
      <c r="AJ2" s="74"/>
      <c r="AK2" s="74"/>
      <c r="AL2" s="74"/>
      <c r="AM2" s="69" t="s">
        <v>67</v>
      </c>
      <c r="AN2" s="69"/>
      <c r="AO2" s="69"/>
      <c r="AP2" s="69"/>
      <c r="AQ2" s="69" t="s">
        <v>68</v>
      </c>
      <c r="AR2" s="69"/>
      <c r="AS2" s="69"/>
      <c r="AT2" s="69"/>
      <c r="AU2" s="74" t="s">
        <v>67</v>
      </c>
      <c r="AV2" s="74"/>
      <c r="AW2" s="74"/>
      <c r="AX2" s="74"/>
      <c r="AY2" s="74" t="s">
        <v>68</v>
      </c>
      <c r="AZ2" s="74"/>
      <c r="BA2" s="74"/>
      <c r="BB2" s="74"/>
      <c r="BC2" s="69" t="s">
        <v>216</v>
      </c>
      <c r="BD2" s="69"/>
      <c r="BE2" s="69"/>
      <c r="BF2" s="69"/>
      <c r="BG2" s="69" t="s">
        <v>215</v>
      </c>
      <c r="BH2" s="69"/>
      <c r="BI2" s="69"/>
      <c r="BJ2" s="69"/>
      <c r="BK2" s="74" t="s">
        <v>232</v>
      </c>
      <c r="BL2" s="74" t="s">
        <v>233</v>
      </c>
      <c r="BM2" s="74"/>
      <c r="BN2" s="74"/>
      <c r="BO2" s="74" t="s">
        <v>234</v>
      </c>
      <c r="BP2" s="74"/>
      <c r="BQ2" s="74"/>
      <c r="BR2" s="69" t="s">
        <v>232</v>
      </c>
      <c r="BS2" s="69" t="s">
        <v>233</v>
      </c>
      <c r="BT2" s="69"/>
      <c r="BU2" s="69"/>
      <c r="BV2" s="69" t="s">
        <v>235</v>
      </c>
      <c r="BW2" s="69"/>
      <c r="BX2" s="69"/>
      <c r="BY2" s="74" t="s">
        <v>232</v>
      </c>
      <c r="BZ2" s="74" t="s">
        <v>233</v>
      </c>
      <c r="CA2" s="74"/>
      <c r="CB2" s="74"/>
      <c r="CC2" s="74" t="s">
        <v>235</v>
      </c>
      <c r="CD2" s="74"/>
      <c r="CE2" s="74"/>
      <c r="CF2" s="69" t="s">
        <v>232</v>
      </c>
      <c r="CG2" s="69" t="s">
        <v>233</v>
      </c>
      <c r="CH2" s="69"/>
      <c r="CI2" s="69"/>
      <c r="CJ2" s="69" t="s">
        <v>235</v>
      </c>
      <c r="CK2" s="69"/>
      <c r="CL2" s="69"/>
      <c r="CM2" s="68" t="s">
        <v>66</v>
      </c>
      <c r="CN2" s="68"/>
      <c r="CO2" s="68" t="s">
        <v>236</v>
      </c>
      <c r="CP2" s="68"/>
    </row>
    <row r="3" spans="1:94" s="3" customFormat="1" ht="30" x14ac:dyDescent="0.25">
      <c r="A3" s="54" t="s">
        <v>1</v>
      </c>
      <c r="B3" s="77"/>
      <c r="C3" s="77"/>
      <c r="D3" s="77"/>
      <c r="E3" s="77"/>
      <c r="F3" s="77"/>
      <c r="G3" s="70"/>
      <c r="H3" s="70"/>
      <c r="I3" s="74"/>
      <c r="J3" s="74"/>
      <c r="K3" s="74"/>
      <c r="L3" s="74"/>
      <c r="M3" s="67"/>
      <c r="N3" s="67"/>
      <c r="O3" s="67"/>
      <c r="P3" s="67"/>
      <c r="Q3" s="74"/>
      <c r="R3" s="74"/>
      <c r="S3" s="74"/>
      <c r="T3" s="74"/>
      <c r="U3" s="67"/>
      <c r="V3" s="67"/>
      <c r="W3" s="67"/>
      <c r="X3" s="67"/>
      <c r="Y3" s="69"/>
      <c r="Z3" s="69"/>
      <c r="AA3" s="69"/>
      <c r="AB3" s="79"/>
      <c r="AC3" s="79"/>
      <c r="AD3" s="79"/>
      <c r="AE3" s="44" t="s">
        <v>65</v>
      </c>
      <c r="AF3" s="44" t="s">
        <v>66</v>
      </c>
      <c r="AG3" s="44" t="s">
        <v>17</v>
      </c>
      <c r="AH3" s="45" t="s">
        <v>227</v>
      </c>
      <c r="AI3" s="44" t="s">
        <v>65</v>
      </c>
      <c r="AJ3" s="44" t="s">
        <v>66</v>
      </c>
      <c r="AK3" s="44" t="s">
        <v>17</v>
      </c>
      <c r="AL3" s="45" t="s">
        <v>227</v>
      </c>
      <c r="AM3" s="46" t="s">
        <v>65</v>
      </c>
      <c r="AN3" s="46" t="s">
        <v>66</v>
      </c>
      <c r="AO3" s="46" t="s">
        <v>17</v>
      </c>
      <c r="AP3" s="47" t="s">
        <v>227</v>
      </c>
      <c r="AQ3" s="46" t="s">
        <v>65</v>
      </c>
      <c r="AR3" s="46" t="s">
        <v>66</v>
      </c>
      <c r="AS3" s="46" t="s">
        <v>17</v>
      </c>
      <c r="AT3" s="47" t="s">
        <v>227</v>
      </c>
      <c r="AU3" s="44" t="s">
        <v>65</v>
      </c>
      <c r="AV3" s="44" t="s">
        <v>66</v>
      </c>
      <c r="AW3" s="44" t="s">
        <v>17</v>
      </c>
      <c r="AX3" s="45" t="s">
        <v>227</v>
      </c>
      <c r="AY3" s="44" t="s">
        <v>65</v>
      </c>
      <c r="AZ3" s="44" t="s">
        <v>66</v>
      </c>
      <c r="BA3" s="44" t="s">
        <v>17</v>
      </c>
      <c r="BB3" s="45" t="s">
        <v>227</v>
      </c>
      <c r="BC3" s="46" t="s">
        <v>65</v>
      </c>
      <c r="BD3" s="46" t="s">
        <v>66</v>
      </c>
      <c r="BE3" s="46" t="s">
        <v>17</v>
      </c>
      <c r="BF3" s="47" t="s">
        <v>227</v>
      </c>
      <c r="BG3" s="46" t="s">
        <v>65</v>
      </c>
      <c r="BH3" s="46" t="s">
        <v>66</v>
      </c>
      <c r="BI3" s="46" t="s">
        <v>17</v>
      </c>
      <c r="BJ3" s="47" t="s">
        <v>227</v>
      </c>
      <c r="BK3" s="74"/>
      <c r="BL3" s="45" t="s">
        <v>66</v>
      </c>
      <c r="BM3" s="45" t="s">
        <v>17</v>
      </c>
      <c r="BN3" s="45" t="s">
        <v>227</v>
      </c>
      <c r="BO3" s="45" t="s">
        <v>66</v>
      </c>
      <c r="BP3" s="44" t="s">
        <v>17</v>
      </c>
      <c r="BQ3" s="45" t="s">
        <v>227</v>
      </c>
      <c r="BR3" s="69"/>
      <c r="BS3" s="47" t="s">
        <v>66</v>
      </c>
      <c r="BT3" s="46" t="s">
        <v>17</v>
      </c>
      <c r="BU3" s="47" t="s">
        <v>227</v>
      </c>
      <c r="BV3" s="47" t="s">
        <v>66</v>
      </c>
      <c r="BW3" s="46" t="s">
        <v>17</v>
      </c>
      <c r="BX3" s="47" t="s">
        <v>227</v>
      </c>
      <c r="BY3" s="74"/>
      <c r="BZ3" s="44" t="s">
        <v>66</v>
      </c>
      <c r="CA3" s="44" t="s">
        <v>17</v>
      </c>
      <c r="CB3" s="45" t="s">
        <v>227</v>
      </c>
      <c r="CC3" s="44" t="s">
        <v>66</v>
      </c>
      <c r="CD3" s="44" t="s">
        <v>17</v>
      </c>
      <c r="CE3" s="45" t="s">
        <v>227</v>
      </c>
      <c r="CF3" s="69"/>
      <c r="CG3" s="46" t="s">
        <v>66</v>
      </c>
      <c r="CH3" s="46" t="s">
        <v>17</v>
      </c>
      <c r="CI3" s="47" t="s">
        <v>227</v>
      </c>
      <c r="CJ3" s="46" t="s">
        <v>66</v>
      </c>
      <c r="CK3" s="46" t="s">
        <v>17</v>
      </c>
      <c r="CL3" s="47" t="s">
        <v>227</v>
      </c>
      <c r="CM3" s="48" t="s">
        <v>233</v>
      </c>
      <c r="CN3" s="48" t="s">
        <v>235</v>
      </c>
      <c r="CO3" s="49" t="s">
        <v>233</v>
      </c>
      <c r="CP3" s="48" t="s">
        <v>235</v>
      </c>
    </row>
    <row r="4" spans="1:94" x14ac:dyDescent="0.25">
      <c r="A4" s="40" t="str">
        <f>Demography!A4</f>
        <v>VI1</v>
      </c>
      <c r="B4" s="40">
        <v>26</v>
      </c>
      <c r="C4" s="40">
        <v>21</v>
      </c>
      <c r="D4" s="40">
        <v>8</v>
      </c>
      <c r="E4" s="40">
        <v>25</v>
      </c>
      <c r="F4" s="40"/>
      <c r="G4" s="40" t="s">
        <v>260</v>
      </c>
      <c r="H4" s="40" t="s">
        <v>261</v>
      </c>
      <c r="I4" s="40">
        <v>25</v>
      </c>
      <c r="J4" s="50">
        <v>0.66666666666666663</v>
      </c>
      <c r="K4" s="38">
        <v>3.92</v>
      </c>
      <c r="L4" s="50">
        <v>0</v>
      </c>
      <c r="M4" s="40">
        <v>26</v>
      </c>
      <c r="N4" s="50">
        <v>0.93333333333333335</v>
      </c>
      <c r="O4" s="38">
        <v>3.3200000000000012</v>
      </c>
      <c r="P4" s="50">
        <v>6.6666666666666666E-2</v>
      </c>
      <c r="Q4" s="40">
        <v>21</v>
      </c>
      <c r="R4" s="50">
        <v>0.8666666666666667</v>
      </c>
      <c r="S4" s="38">
        <v>4.32</v>
      </c>
      <c r="T4" s="50">
        <v>6.6666666666666666E-2</v>
      </c>
      <c r="U4" s="40">
        <v>8</v>
      </c>
      <c r="V4" s="50">
        <v>0.26666666666666666</v>
      </c>
      <c r="W4" s="38">
        <v>3.9599999999999991</v>
      </c>
      <c r="X4" s="50">
        <v>6.6666666666666666E-2</v>
      </c>
      <c r="Y4" s="50">
        <v>0.69230769230769229</v>
      </c>
      <c r="Z4" s="50">
        <v>1</v>
      </c>
      <c r="AA4" s="50">
        <v>0.53333333333333333</v>
      </c>
      <c r="AB4" s="50">
        <v>1</v>
      </c>
      <c r="AC4" s="50">
        <v>0.90909090909090906</v>
      </c>
      <c r="AD4" s="50">
        <v>0.8666666666666667</v>
      </c>
      <c r="AE4" s="40">
        <v>1</v>
      </c>
      <c r="AF4" s="50">
        <f t="shared" ref="AF4:AF15" si="0">AE4/4</f>
        <v>0.25</v>
      </c>
      <c r="AG4" s="40">
        <v>1</v>
      </c>
      <c r="AH4" s="38">
        <f t="shared" ref="AH4:AH15" si="1">AG4/20</f>
        <v>0.05</v>
      </c>
      <c r="AI4" s="40">
        <v>3</v>
      </c>
      <c r="AJ4" s="50">
        <f t="shared" ref="AJ4:AJ15" si="2">AI4/11</f>
        <v>0.27272727272727271</v>
      </c>
      <c r="AK4" s="40">
        <v>7</v>
      </c>
      <c r="AL4" s="38">
        <f t="shared" ref="AL4:AL15" si="3">AK4/55</f>
        <v>0.12727272727272726</v>
      </c>
      <c r="AM4" s="40">
        <v>4</v>
      </c>
      <c r="AN4" s="50">
        <f t="shared" ref="AN4:AN15" si="4">AM4/4</f>
        <v>1</v>
      </c>
      <c r="AO4" s="40">
        <v>8</v>
      </c>
      <c r="AP4" s="38">
        <f t="shared" ref="AP4:AP15" si="5">AO4/20</f>
        <v>0.4</v>
      </c>
      <c r="AQ4" s="40">
        <v>10</v>
      </c>
      <c r="AR4" s="50">
        <f t="shared" ref="AR4:AR15" si="6">AQ4/11</f>
        <v>0.90909090909090906</v>
      </c>
      <c r="AS4" s="40">
        <v>18</v>
      </c>
      <c r="AT4" s="38">
        <f t="shared" ref="AT4:AT15" si="7">AS4/55</f>
        <v>0.32727272727272727</v>
      </c>
      <c r="AU4" s="40">
        <v>4</v>
      </c>
      <c r="AV4" s="50">
        <f t="shared" ref="AV4:AV15" si="8">AU4/4</f>
        <v>1</v>
      </c>
      <c r="AW4" s="40">
        <v>8</v>
      </c>
      <c r="AX4" s="38">
        <f t="shared" ref="AX4:AX15" si="9">AW4/20</f>
        <v>0.4</v>
      </c>
      <c r="AY4" s="40">
        <v>9</v>
      </c>
      <c r="AZ4" s="50">
        <f t="shared" ref="AZ4:AZ15" si="10">AY4/11</f>
        <v>0.81818181818181823</v>
      </c>
      <c r="BA4" s="40">
        <v>13</v>
      </c>
      <c r="BB4" s="38">
        <f t="shared" ref="BB4:BB15" si="11">BA4/55</f>
        <v>0.23636363636363636</v>
      </c>
      <c r="BC4" s="40">
        <f t="shared" ref="BC4:BC15" si="12">AM4+AU4</f>
        <v>8</v>
      </c>
      <c r="BD4" s="50">
        <f>BC4/8</f>
        <v>1</v>
      </c>
      <c r="BE4" s="40">
        <f t="shared" ref="BE4:BE15" si="13">AO4+AW4</f>
        <v>16</v>
      </c>
      <c r="BF4" s="38">
        <f>BE4/40</f>
        <v>0.4</v>
      </c>
      <c r="BG4" s="40">
        <f t="shared" ref="BG4:BG15" si="14">AQ4+AY4</f>
        <v>19</v>
      </c>
      <c r="BH4" s="50">
        <f>BG4/22</f>
        <v>0.86363636363636365</v>
      </c>
      <c r="BI4" s="40">
        <f t="shared" ref="BI4:BI15" si="15">AS4+BA4</f>
        <v>31</v>
      </c>
      <c r="BJ4" s="38">
        <f t="shared" ref="BJ4:BJ15" si="16">BI4/110</f>
        <v>0.2818181818181818</v>
      </c>
      <c r="BK4" s="40">
        <v>7</v>
      </c>
      <c r="BL4" s="50">
        <v>0.43</v>
      </c>
      <c r="BM4" s="40">
        <v>7</v>
      </c>
      <c r="BN4" s="38">
        <v>0.2</v>
      </c>
      <c r="BO4" s="50">
        <v>0.88</v>
      </c>
      <c r="BP4" s="40">
        <v>18</v>
      </c>
      <c r="BQ4" s="40">
        <v>0.45</v>
      </c>
      <c r="BR4" s="40">
        <v>5</v>
      </c>
      <c r="BS4" s="50">
        <v>1</v>
      </c>
      <c r="BT4" s="40">
        <v>12</v>
      </c>
      <c r="BU4" s="38">
        <v>0.48</v>
      </c>
      <c r="BV4" s="50">
        <v>0.9</v>
      </c>
      <c r="BW4" s="40">
        <v>14</v>
      </c>
      <c r="BX4" s="38">
        <v>0.28000000000000003</v>
      </c>
      <c r="BY4" s="40">
        <v>6</v>
      </c>
      <c r="BZ4" s="50">
        <v>1</v>
      </c>
      <c r="CA4" s="40">
        <v>8</v>
      </c>
      <c r="CB4" s="38">
        <v>0.27</v>
      </c>
      <c r="CC4" s="50">
        <v>0.78</v>
      </c>
      <c r="CD4" s="40">
        <v>13</v>
      </c>
      <c r="CE4" s="38">
        <v>0.28999999999999998</v>
      </c>
      <c r="CF4" s="40">
        <v>6</v>
      </c>
      <c r="CG4" s="50">
        <v>0.5</v>
      </c>
      <c r="CH4" s="40">
        <v>7</v>
      </c>
      <c r="CI4" s="38">
        <v>0.23</v>
      </c>
      <c r="CJ4" s="50">
        <v>0.11</v>
      </c>
      <c r="CK4" s="40">
        <v>1</v>
      </c>
      <c r="CL4" s="38">
        <v>0.02</v>
      </c>
      <c r="CM4" s="50">
        <v>0.73</v>
      </c>
      <c r="CN4" s="50">
        <v>0.67</v>
      </c>
      <c r="CO4" s="38">
        <v>0.3</v>
      </c>
      <c r="CP4" s="38">
        <v>0.26</v>
      </c>
    </row>
    <row r="5" spans="1:94" x14ac:dyDescent="0.25">
      <c r="A5" s="40" t="str">
        <f>Demography!A5</f>
        <v>VI2</v>
      </c>
      <c r="B5" s="40">
        <v>10</v>
      </c>
      <c r="C5" s="40">
        <v>13</v>
      </c>
      <c r="D5" s="40">
        <v>24</v>
      </c>
      <c r="E5" s="40">
        <v>6</v>
      </c>
      <c r="F5" s="40"/>
      <c r="G5" s="40" t="s">
        <v>260</v>
      </c>
      <c r="H5" s="40" t="s">
        <v>261</v>
      </c>
      <c r="I5" s="40">
        <v>24</v>
      </c>
      <c r="J5" s="50">
        <v>0.8</v>
      </c>
      <c r="K5" s="38">
        <v>4.0600000000000014</v>
      </c>
      <c r="L5" s="50">
        <v>0</v>
      </c>
      <c r="M5" s="40">
        <v>13</v>
      </c>
      <c r="N5" s="50">
        <v>0.53333333333333333</v>
      </c>
      <c r="O5" s="38">
        <v>4.84</v>
      </c>
      <c r="P5" s="50">
        <v>6.6666666666666666E-2</v>
      </c>
      <c r="Q5" s="40">
        <v>6</v>
      </c>
      <c r="R5" s="50">
        <v>0.33333333333333331</v>
      </c>
      <c r="S5" s="38">
        <v>4.2799999999999976</v>
      </c>
      <c r="T5" s="50">
        <v>0</v>
      </c>
      <c r="U5" s="40">
        <v>10</v>
      </c>
      <c r="V5" s="50">
        <v>0.4</v>
      </c>
      <c r="W5" s="38">
        <v>3.6999999999999993</v>
      </c>
      <c r="X5" s="50">
        <v>6.6666666666666666E-2</v>
      </c>
      <c r="Y5" s="50">
        <v>1</v>
      </c>
      <c r="Z5" s="50">
        <v>0.9</v>
      </c>
      <c r="AA5" s="50">
        <v>0.8666666666666667</v>
      </c>
      <c r="AB5" s="50">
        <v>0.5</v>
      </c>
      <c r="AC5" s="50">
        <v>0.55555555555555558</v>
      </c>
      <c r="AD5" s="50">
        <v>0.6</v>
      </c>
      <c r="AE5" s="40">
        <v>3</v>
      </c>
      <c r="AF5" s="50">
        <f t="shared" si="0"/>
        <v>0.75</v>
      </c>
      <c r="AG5" s="40">
        <v>6</v>
      </c>
      <c r="AH5" s="38">
        <f t="shared" si="1"/>
        <v>0.3</v>
      </c>
      <c r="AI5" s="40">
        <v>3</v>
      </c>
      <c r="AJ5" s="50">
        <f t="shared" si="2"/>
        <v>0.27272727272727271</v>
      </c>
      <c r="AK5" s="40">
        <v>4</v>
      </c>
      <c r="AL5" s="38">
        <f t="shared" si="3"/>
        <v>7.2727272727272724E-2</v>
      </c>
      <c r="AM5" s="40">
        <v>1</v>
      </c>
      <c r="AN5" s="50">
        <f t="shared" si="4"/>
        <v>0.25</v>
      </c>
      <c r="AO5" s="40">
        <v>2</v>
      </c>
      <c r="AP5" s="38">
        <f t="shared" si="5"/>
        <v>0.1</v>
      </c>
      <c r="AQ5" s="40">
        <v>7</v>
      </c>
      <c r="AR5" s="50">
        <f t="shared" si="6"/>
        <v>0.63636363636363635</v>
      </c>
      <c r="AS5" s="40">
        <v>11</v>
      </c>
      <c r="AT5" s="38">
        <f t="shared" si="7"/>
        <v>0.2</v>
      </c>
      <c r="AU5" s="40">
        <v>1</v>
      </c>
      <c r="AV5" s="50">
        <f t="shared" si="8"/>
        <v>0.25</v>
      </c>
      <c r="AW5" s="40">
        <v>1</v>
      </c>
      <c r="AX5" s="38">
        <f t="shared" si="9"/>
        <v>0.05</v>
      </c>
      <c r="AY5" s="40">
        <v>4</v>
      </c>
      <c r="AZ5" s="50">
        <f t="shared" si="10"/>
        <v>0.36363636363636365</v>
      </c>
      <c r="BA5" s="40">
        <v>5</v>
      </c>
      <c r="BB5" s="38">
        <f t="shared" si="11"/>
        <v>9.0909090909090912E-2</v>
      </c>
      <c r="BC5" s="40">
        <f t="shared" si="12"/>
        <v>2</v>
      </c>
      <c r="BD5" s="50">
        <f>BC5/8</f>
        <v>0.25</v>
      </c>
      <c r="BE5" s="40">
        <f t="shared" si="13"/>
        <v>3</v>
      </c>
      <c r="BF5" s="38">
        <f t="shared" ref="BF5:BF15" si="17">BE5/40</f>
        <v>7.4999999999999997E-2</v>
      </c>
      <c r="BG5" s="40">
        <f t="shared" si="14"/>
        <v>11</v>
      </c>
      <c r="BH5" s="50">
        <f t="shared" ref="BH5:BH15" si="18">BG5/22</f>
        <v>0.5</v>
      </c>
      <c r="BI5" s="40">
        <f t="shared" si="15"/>
        <v>16</v>
      </c>
      <c r="BJ5" s="38">
        <f t="shared" si="16"/>
        <v>0.14545454545454545</v>
      </c>
      <c r="BK5" s="40">
        <v>5</v>
      </c>
      <c r="BL5" s="50">
        <v>1</v>
      </c>
      <c r="BM5" s="40">
        <v>12</v>
      </c>
      <c r="BN5" s="38">
        <v>0.48</v>
      </c>
      <c r="BO5" s="50">
        <v>0.7</v>
      </c>
      <c r="BP5" s="40">
        <v>12</v>
      </c>
      <c r="BQ5" s="40">
        <v>0.24</v>
      </c>
      <c r="BR5" s="40">
        <v>7</v>
      </c>
      <c r="BS5" s="50">
        <v>0.56999999999999995</v>
      </c>
      <c r="BT5" s="40">
        <v>7</v>
      </c>
      <c r="BU5" s="38">
        <v>0.2</v>
      </c>
      <c r="BV5" s="50">
        <v>0.5</v>
      </c>
      <c r="BW5" s="40">
        <v>6</v>
      </c>
      <c r="BX5" s="38">
        <v>0.15</v>
      </c>
      <c r="BY5" s="40">
        <v>6</v>
      </c>
      <c r="BZ5" s="50">
        <v>0.5</v>
      </c>
      <c r="CA5" s="40">
        <v>3</v>
      </c>
      <c r="CB5" s="38">
        <v>0.1</v>
      </c>
      <c r="CC5" s="50">
        <v>0.22</v>
      </c>
      <c r="CD5" s="40">
        <v>3</v>
      </c>
      <c r="CE5" s="38">
        <v>7.0000000000000007E-2</v>
      </c>
      <c r="CF5" s="40">
        <v>6</v>
      </c>
      <c r="CG5" s="50">
        <v>0.5</v>
      </c>
      <c r="CH5" s="40">
        <v>4</v>
      </c>
      <c r="CI5" s="38">
        <v>0.13</v>
      </c>
      <c r="CJ5" s="50">
        <v>0.33</v>
      </c>
      <c r="CK5" s="40">
        <v>6</v>
      </c>
      <c r="CL5" s="38">
        <v>0.13</v>
      </c>
      <c r="CM5" s="50">
        <v>0.64</v>
      </c>
      <c r="CN5" s="50">
        <v>0.44</v>
      </c>
      <c r="CO5" s="38">
        <v>0.23</v>
      </c>
      <c r="CP5" s="38">
        <v>0.15</v>
      </c>
    </row>
    <row r="6" spans="1:94" x14ac:dyDescent="0.25">
      <c r="A6" s="40" t="str">
        <f>Demography!A6</f>
        <v>VI3</v>
      </c>
      <c r="B6" s="40">
        <v>18</v>
      </c>
      <c r="C6" s="40">
        <v>18</v>
      </c>
      <c r="D6" s="40">
        <v>26</v>
      </c>
      <c r="E6" s="40">
        <v>10</v>
      </c>
      <c r="F6" s="40"/>
      <c r="G6" s="40" t="s">
        <v>260</v>
      </c>
      <c r="H6" s="40" t="s">
        <v>261</v>
      </c>
      <c r="I6" s="40">
        <v>26</v>
      </c>
      <c r="J6" s="50">
        <v>0.66666666666666663</v>
      </c>
      <c r="K6" s="38">
        <v>3.080000000000001</v>
      </c>
      <c r="L6" s="50">
        <v>6.6666666666666666E-2</v>
      </c>
      <c r="M6" s="40">
        <v>18</v>
      </c>
      <c r="N6" s="50">
        <v>0.73333333333333328</v>
      </c>
      <c r="O6" s="38">
        <v>3.7200000000000024</v>
      </c>
      <c r="P6" s="50">
        <v>0.13333333333333333</v>
      </c>
      <c r="Q6" s="40">
        <v>18</v>
      </c>
      <c r="R6" s="50">
        <v>0.66666666666666663</v>
      </c>
      <c r="S6" s="38">
        <v>4.4800000000000004</v>
      </c>
      <c r="T6" s="50">
        <v>0</v>
      </c>
      <c r="U6" s="40">
        <v>10</v>
      </c>
      <c r="V6" s="50">
        <v>0.46666666666666667</v>
      </c>
      <c r="W6" s="38">
        <v>4.9200000000000017</v>
      </c>
      <c r="X6" s="50">
        <v>6.6666666666666666E-2</v>
      </c>
      <c r="Y6" s="50">
        <v>0.4</v>
      </c>
      <c r="Z6" s="50">
        <v>0.8</v>
      </c>
      <c r="AA6" s="50">
        <v>0.6</v>
      </c>
      <c r="AB6" s="50">
        <v>0.8571428571428571</v>
      </c>
      <c r="AC6" s="50">
        <v>1</v>
      </c>
      <c r="AD6" s="50">
        <v>0.66666666666666663</v>
      </c>
      <c r="AE6" s="40">
        <v>0</v>
      </c>
      <c r="AF6" s="50">
        <f t="shared" si="0"/>
        <v>0</v>
      </c>
      <c r="AG6" s="40">
        <v>0</v>
      </c>
      <c r="AH6" s="38">
        <f t="shared" si="1"/>
        <v>0</v>
      </c>
      <c r="AI6" s="40">
        <v>7</v>
      </c>
      <c r="AJ6" s="50">
        <f t="shared" si="2"/>
        <v>0.63636363636363635</v>
      </c>
      <c r="AK6" s="40">
        <v>10</v>
      </c>
      <c r="AL6" s="38">
        <f t="shared" si="3"/>
        <v>0.18181818181818182</v>
      </c>
      <c r="AM6" s="40">
        <v>2</v>
      </c>
      <c r="AN6" s="50">
        <f t="shared" si="4"/>
        <v>0.5</v>
      </c>
      <c r="AO6" s="40">
        <v>2</v>
      </c>
      <c r="AP6" s="38">
        <f t="shared" si="5"/>
        <v>0.1</v>
      </c>
      <c r="AQ6" s="40">
        <v>9</v>
      </c>
      <c r="AR6" s="50">
        <f t="shared" si="6"/>
        <v>0.81818181818181823</v>
      </c>
      <c r="AS6" s="40">
        <v>16</v>
      </c>
      <c r="AT6" s="38">
        <f t="shared" si="7"/>
        <v>0.29090909090909089</v>
      </c>
      <c r="AU6" s="40">
        <v>1</v>
      </c>
      <c r="AV6" s="50">
        <f t="shared" si="8"/>
        <v>0.25</v>
      </c>
      <c r="AW6" s="40">
        <v>1</v>
      </c>
      <c r="AX6" s="38">
        <f t="shared" si="9"/>
        <v>0.05</v>
      </c>
      <c r="AY6" s="40">
        <v>9</v>
      </c>
      <c r="AZ6" s="50">
        <f t="shared" si="10"/>
        <v>0.81818181818181823</v>
      </c>
      <c r="BA6" s="40">
        <v>17</v>
      </c>
      <c r="BB6" s="38">
        <f t="shared" si="11"/>
        <v>0.30909090909090908</v>
      </c>
      <c r="BC6" s="40">
        <f t="shared" si="12"/>
        <v>3</v>
      </c>
      <c r="BD6" s="50">
        <f>BC6/8</f>
        <v>0.375</v>
      </c>
      <c r="BE6" s="40">
        <f t="shared" si="13"/>
        <v>3</v>
      </c>
      <c r="BF6" s="38">
        <f t="shared" si="17"/>
        <v>7.4999999999999997E-2</v>
      </c>
      <c r="BG6" s="40">
        <f t="shared" si="14"/>
        <v>18</v>
      </c>
      <c r="BH6" s="50">
        <f t="shared" si="18"/>
        <v>0.81818181818181823</v>
      </c>
      <c r="BI6" s="40">
        <f t="shared" si="15"/>
        <v>33</v>
      </c>
      <c r="BJ6" s="38">
        <f t="shared" si="16"/>
        <v>0.3</v>
      </c>
      <c r="BK6" s="40">
        <v>6</v>
      </c>
      <c r="BL6" s="50">
        <v>0.83</v>
      </c>
      <c r="BM6" s="40">
        <v>10</v>
      </c>
      <c r="BN6" s="38">
        <v>0.33</v>
      </c>
      <c r="BO6" s="50">
        <v>0.56000000000000005</v>
      </c>
      <c r="BP6" s="40">
        <v>16</v>
      </c>
      <c r="BQ6" s="40">
        <v>0.36</v>
      </c>
      <c r="BR6" s="40">
        <v>6</v>
      </c>
      <c r="BS6" s="50">
        <v>1</v>
      </c>
      <c r="BT6" s="40">
        <v>10</v>
      </c>
      <c r="BU6" s="38">
        <v>0.33</v>
      </c>
      <c r="BV6" s="50">
        <v>0.56000000000000005</v>
      </c>
      <c r="BW6" s="40">
        <v>8</v>
      </c>
      <c r="BX6" s="38">
        <v>0.18</v>
      </c>
      <c r="BY6" s="40">
        <v>7</v>
      </c>
      <c r="BZ6" s="50">
        <v>0.56999999999999995</v>
      </c>
      <c r="CA6" s="40">
        <v>6</v>
      </c>
      <c r="CB6" s="38">
        <v>0.17</v>
      </c>
      <c r="CC6" s="50">
        <v>0.75</v>
      </c>
      <c r="CD6" s="40">
        <v>12</v>
      </c>
      <c r="CE6" s="38">
        <v>0.3</v>
      </c>
      <c r="CF6" s="40">
        <v>5</v>
      </c>
      <c r="CG6" s="50">
        <v>0.4</v>
      </c>
      <c r="CH6" s="40">
        <v>3</v>
      </c>
      <c r="CI6" s="38">
        <v>0.12</v>
      </c>
      <c r="CJ6" s="50">
        <v>0.5</v>
      </c>
      <c r="CK6" s="40">
        <v>7</v>
      </c>
      <c r="CL6" s="38">
        <v>0.14000000000000001</v>
      </c>
      <c r="CM6" s="50">
        <v>0.7</v>
      </c>
      <c r="CN6" s="50">
        <v>0.59</v>
      </c>
      <c r="CO6" s="38">
        <v>0.24</v>
      </c>
      <c r="CP6" s="38">
        <v>0.24</v>
      </c>
    </row>
    <row r="7" spans="1:94" x14ac:dyDescent="0.25">
      <c r="A7" s="40" t="str">
        <f>Demography!A7</f>
        <v>VI4</v>
      </c>
      <c r="B7" s="40">
        <v>5</v>
      </c>
      <c r="C7" s="40">
        <v>23</v>
      </c>
      <c r="D7" s="40">
        <v>20</v>
      </c>
      <c r="E7" s="40">
        <v>4</v>
      </c>
      <c r="F7" s="40"/>
      <c r="G7" s="40" t="s">
        <v>260</v>
      </c>
      <c r="H7" s="40" t="s">
        <v>261</v>
      </c>
      <c r="I7" s="40">
        <v>23</v>
      </c>
      <c r="J7" s="50">
        <v>0.73333333333333328</v>
      </c>
      <c r="K7" s="38">
        <v>4.1599999999999966</v>
      </c>
      <c r="L7" s="50">
        <v>0.2</v>
      </c>
      <c r="M7" s="40">
        <v>20</v>
      </c>
      <c r="N7" s="50">
        <v>0.73333333333333328</v>
      </c>
      <c r="O7" s="38">
        <v>4.1199999999999974</v>
      </c>
      <c r="P7" s="50">
        <v>0</v>
      </c>
      <c r="Q7" s="40">
        <v>4</v>
      </c>
      <c r="R7" s="50">
        <v>0.26666666666666666</v>
      </c>
      <c r="S7" s="38">
        <v>3.1999999999999993</v>
      </c>
      <c r="T7" s="50">
        <v>0</v>
      </c>
      <c r="U7" s="40">
        <v>5</v>
      </c>
      <c r="V7" s="50">
        <v>0.26666666666666666</v>
      </c>
      <c r="W7" s="38">
        <v>3.96</v>
      </c>
      <c r="X7" s="50">
        <v>0</v>
      </c>
      <c r="Y7" s="50">
        <v>0.5</v>
      </c>
      <c r="Z7" s="50">
        <v>1</v>
      </c>
      <c r="AA7" s="50">
        <v>0.8666666666666667</v>
      </c>
      <c r="AB7" s="50">
        <v>1</v>
      </c>
      <c r="AC7" s="50">
        <v>0.90909090909090906</v>
      </c>
      <c r="AD7" s="50">
        <v>0.73333333333333328</v>
      </c>
      <c r="AE7" s="40">
        <v>2</v>
      </c>
      <c r="AF7" s="50">
        <f t="shared" si="0"/>
        <v>0.5</v>
      </c>
      <c r="AG7" s="40">
        <v>2</v>
      </c>
      <c r="AH7" s="38">
        <f t="shared" si="1"/>
        <v>0.1</v>
      </c>
      <c r="AI7" s="40">
        <v>2</v>
      </c>
      <c r="AJ7" s="50">
        <f t="shared" si="2"/>
        <v>0.18181818181818182</v>
      </c>
      <c r="AK7" s="40">
        <v>3</v>
      </c>
      <c r="AL7" s="38">
        <f t="shared" si="3"/>
        <v>5.4545454545454543E-2</v>
      </c>
      <c r="AM7" s="40">
        <v>2</v>
      </c>
      <c r="AN7" s="50">
        <f t="shared" si="4"/>
        <v>0.5</v>
      </c>
      <c r="AO7" s="40">
        <v>5</v>
      </c>
      <c r="AP7" s="38">
        <f t="shared" si="5"/>
        <v>0.25</v>
      </c>
      <c r="AQ7" s="40">
        <v>9</v>
      </c>
      <c r="AR7" s="50">
        <f t="shared" si="6"/>
        <v>0.81818181818181823</v>
      </c>
      <c r="AS7" s="40">
        <v>15</v>
      </c>
      <c r="AT7" s="38">
        <f t="shared" si="7"/>
        <v>0.27272727272727271</v>
      </c>
      <c r="AU7" s="40">
        <v>1</v>
      </c>
      <c r="AV7" s="50">
        <f t="shared" si="8"/>
        <v>0.25</v>
      </c>
      <c r="AW7" s="40">
        <v>1</v>
      </c>
      <c r="AX7" s="38">
        <f t="shared" si="9"/>
        <v>0.05</v>
      </c>
      <c r="AY7" s="40">
        <v>3</v>
      </c>
      <c r="AZ7" s="50">
        <f t="shared" si="10"/>
        <v>0.27272727272727271</v>
      </c>
      <c r="BA7" s="40">
        <v>3</v>
      </c>
      <c r="BB7" s="38">
        <f t="shared" si="11"/>
        <v>5.4545454545454543E-2</v>
      </c>
      <c r="BC7" s="40">
        <f t="shared" si="12"/>
        <v>3</v>
      </c>
      <c r="BD7" s="50">
        <f t="shared" ref="BD7:BD15" si="19">BC7/8</f>
        <v>0.375</v>
      </c>
      <c r="BE7" s="40">
        <f t="shared" si="13"/>
        <v>6</v>
      </c>
      <c r="BF7" s="38">
        <f t="shared" si="17"/>
        <v>0.15</v>
      </c>
      <c r="BG7" s="40">
        <f t="shared" si="14"/>
        <v>12</v>
      </c>
      <c r="BH7" s="50">
        <f t="shared" si="18"/>
        <v>0.54545454545454541</v>
      </c>
      <c r="BI7" s="40">
        <f t="shared" si="15"/>
        <v>18</v>
      </c>
      <c r="BJ7" s="38">
        <f t="shared" si="16"/>
        <v>0.16363636363636364</v>
      </c>
      <c r="BK7" s="40">
        <v>7</v>
      </c>
      <c r="BL7" s="50">
        <v>0.71</v>
      </c>
      <c r="BM7" s="40">
        <v>10</v>
      </c>
      <c r="BN7" s="38">
        <v>0.28999999999999998</v>
      </c>
      <c r="BO7" s="50">
        <v>0.75</v>
      </c>
      <c r="BP7" s="40">
        <v>13</v>
      </c>
      <c r="BQ7" s="40">
        <v>0.33</v>
      </c>
      <c r="BR7" s="40">
        <v>6</v>
      </c>
      <c r="BS7" s="50">
        <v>1</v>
      </c>
      <c r="BT7" s="40">
        <v>10</v>
      </c>
      <c r="BU7" s="38">
        <v>0.33</v>
      </c>
      <c r="BV7" s="50">
        <v>0.56000000000000005</v>
      </c>
      <c r="BW7" s="40">
        <v>10</v>
      </c>
      <c r="BX7" s="38">
        <v>0.22</v>
      </c>
      <c r="BY7" s="40">
        <v>5</v>
      </c>
      <c r="BZ7" s="50">
        <v>0.2</v>
      </c>
      <c r="CA7" s="40">
        <v>1</v>
      </c>
      <c r="CB7" s="38">
        <v>0.04</v>
      </c>
      <c r="CC7" s="50">
        <v>0.3</v>
      </c>
      <c r="CD7" s="40">
        <v>3</v>
      </c>
      <c r="CE7" s="38">
        <v>0.06</v>
      </c>
      <c r="CF7" s="40">
        <v>6</v>
      </c>
      <c r="CG7" s="50">
        <v>0.33</v>
      </c>
      <c r="CH7" s="40">
        <v>2</v>
      </c>
      <c r="CI7" s="38">
        <v>7.0000000000000007E-2</v>
      </c>
      <c r="CJ7" s="50">
        <v>0.22</v>
      </c>
      <c r="CK7" s="40">
        <v>3</v>
      </c>
      <c r="CL7" s="38">
        <v>7.0000000000000007E-2</v>
      </c>
      <c r="CM7" s="50">
        <v>0.56000000000000005</v>
      </c>
      <c r="CN7" s="50">
        <v>0.46</v>
      </c>
      <c r="CO7" s="38">
        <v>0.18</v>
      </c>
      <c r="CP7" s="38">
        <v>0.17</v>
      </c>
    </row>
    <row r="8" spans="1:94" x14ac:dyDescent="0.25">
      <c r="A8" s="40" t="str">
        <f>Demography!A8</f>
        <v>VI5</v>
      </c>
      <c r="B8" s="40">
        <v>15</v>
      </c>
      <c r="C8" s="40">
        <v>13</v>
      </c>
      <c r="D8" s="40">
        <v>26</v>
      </c>
      <c r="E8" s="40">
        <v>24</v>
      </c>
      <c r="F8" s="40"/>
      <c r="G8" s="40" t="s">
        <v>262</v>
      </c>
      <c r="H8" s="40" t="s">
        <v>263</v>
      </c>
      <c r="I8" s="40">
        <v>26</v>
      </c>
      <c r="J8" s="50">
        <v>0.8666666666666667</v>
      </c>
      <c r="K8" s="38">
        <v>3.6000000000000014</v>
      </c>
      <c r="L8" s="50">
        <v>6.6666666666666666E-2</v>
      </c>
      <c r="M8" s="40">
        <v>24</v>
      </c>
      <c r="N8" s="50">
        <v>0.6</v>
      </c>
      <c r="O8" s="38">
        <v>2</v>
      </c>
      <c r="P8" s="50">
        <v>0.13333333333333333</v>
      </c>
      <c r="Q8" s="40">
        <v>15</v>
      </c>
      <c r="R8" s="50">
        <v>0.6</v>
      </c>
      <c r="S8" s="38">
        <v>5.0399999999999991</v>
      </c>
      <c r="T8" s="50">
        <v>0.13333333333333333</v>
      </c>
      <c r="U8" s="40">
        <v>13</v>
      </c>
      <c r="V8" s="50">
        <v>0.53333333333333333</v>
      </c>
      <c r="W8" s="38">
        <v>4.9800000000000004</v>
      </c>
      <c r="X8" s="50">
        <v>6.6666666666666666E-2</v>
      </c>
      <c r="Y8" s="50">
        <v>0.1111111111111111</v>
      </c>
      <c r="Z8" s="50">
        <v>0.5</v>
      </c>
      <c r="AA8" s="50">
        <v>0.26666666666666666</v>
      </c>
      <c r="AB8" s="50">
        <v>0.5</v>
      </c>
      <c r="AC8" s="50">
        <v>0.2857142857142857</v>
      </c>
      <c r="AD8" s="50">
        <v>0.53333333333333333</v>
      </c>
      <c r="AE8" s="40">
        <v>2</v>
      </c>
      <c r="AF8" s="50">
        <f t="shared" si="0"/>
        <v>0.5</v>
      </c>
      <c r="AG8" s="40">
        <v>3</v>
      </c>
      <c r="AH8" s="38">
        <f t="shared" si="1"/>
        <v>0.15</v>
      </c>
      <c r="AI8" s="40">
        <v>6</v>
      </c>
      <c r="AJ8" s="50">
        <f t="shared" si="2"/>
        <v>0.54545454545454541</v>
      </c>
      <c r="AK8" s="40">
        <v>10</v>
      </c>
      <c r="AL8" s="38">
        <f t="shared" si="3"/>
        <v>0.18181818181818182</v>
      </c>
      <c r="AM8" s="40">
        <v>2</v>
      </c>
      <c r="AN8" s="50">
        <f t="shared" si="4"/>
        <v>0.5</v>
      </c>
      <c r="AO8" s="40">
        <v>4</v>
      </c>
      <c r="AP8" s="38">
        <f t="shared" si="5"/>
        <v>0.2</v>
      </c>
      <c r="AQ8" s="40">
        <v>7</v>
      </c>
      <c r="AR8" s="50">
        <f t="shared" si="6"/>
        <v>0.63636363636363635</v>
      </c>
      <c r="AS8" s="40">
        <v>20</v>
      </c>
      <c r="AT8" s="38">
        <f t="shared" si="7"/>
        <v>0.36363636363636365</v>
      </c>
      <c r="AU8" s="40">
        <v>2</v>
      </c>
      <c r="AV8" s="50">
        <f t="shared" si="8"/>
        <v>0.5</v>
      </c>
      <c r="AW8" s="40">
        <v>3</v>
      </c>
      <c r="AX8" s="38">
        <f t="shared" si="9"/>
        <v>0.15</v>
      </c>
      <c r="AY8" s="40">
        <v>7</v>
      </c>
      <c r="AZ8" s="50">
        <f t="shared" si="10"/>
        <v>0.63636363636363635</v>
      </c>
      <c r="BA8" s="40">
        <v>12</v>
      </c>
      <c r="BB8" s="38">
        <f t="shared" si="11"/>
        <v>0.21818181818181817</v>
      </c>
      <c r="BC8" s="40">
        <f t="shared" si="12"/>
        <v>4</v>
      </c>
      <c r="BD8" s="50">
        <f t="shared" si="19"/>
        <v>0.5</v>
      </c>
      <c r="BE8" s="40">
        <f t="shared" si="13"/>
        <v>7</v>
      </c>
      <c r="BF8" s="38">
        <f t="shared" si="17"/>
        <v>0.17499999999999999</v>
      </c>
      <c r="BG8" s="40">
        <f t="shared" si="14"/>
        <v>14</v>
      </c>
      <c r="BH8" s="50">
        <f t="shared" si="18"/>
        <v>0.63636363636363635</v>
      </c>
      <c r="BI8" s="40">
        <f t="shared" si="15"/>
        <v>32</v>
      </c>
      <c r="BJ8" s="38">
        <f t="shared" si="16"/>
        <v>0.29090909090909089</v>
      </c>
      <c r="BK8" s="40">
        <v>6</v>
      </c>
      <c r="BL8" s="50">
        <v>1</v>
      </c>
      <c r="BM8" s="40">
        <v>13</v>
      </c>
      <c r="BN8" s="38">
        <v>0.43</v>
      </c>
      <c r="BO8" s="50">
        <v>0.78</v>
      </c>
      <c r="BP8" s="40">
        <v>13</v>
      </c>
      <c r="BQ8" s="40">
        <v>0.28999999999999998</v>
      </c>
      <c r="BR8" s="40">
        <v>6</v>
      </c>
      <c r="BS8" s="50">
        <v>0.83</v>
      </c>
      <c r="BT8" s="40">
        <v>15</v>
      </c>
      <c r="BU8" s="38">
        <v>0.5</v>
      </c>
      <c r="BV8" s="50">
        <v>0.44</v>
      </c>
      <c r="BW8" s="40">
        <v>9</v>
      </c>
      <c r="BX8" s="38">
        <v>0.2</v>
      </c>
      <c r="BY8" s="40">
        <v>7</v>
      </c>
      <c r="BZ8" s="50">
        <v>0.56999999999999995</v>
      </c>
      <c r="CA8" s="40">
        <v>8</v>
      </c>
      <c r="CB8" s="38">
        <v>0.23</v>
      </c>
      <c r="CC8" s="50">
        <v>0.63</v>
      </c>
      <c r="CD8" s="40">
        <v>7</v>
      </c>
      <c r="CE8" s="38">
        <v>0.18</v>
      </c>
      <c r="CF8" s="40">
        <v>5</v>
      </c>
      <c r="CG8" s="50">
        <v>0.6</v>
      </c>
      <c r="CH8" s="40">
        <v>8</v>
      </c>
      <c r="CI8" s="38">
        <v>0.32</v>
      </c>
      <c r="CJ8" s="50">
        <v>0.5</v>
      </c>
      <c r="CK8" s="40">
        <v>5</v>
      </c>
      <c r="CL8" s="38">
        <v>0.1</v>
      </c>
      <c r="CM8" s="50">
        <v>0.75</v>
      </c>
      <c r="CN8" s="50">
        <v>0.59</v>
      </c>
      <c r="CO8" s="38">
        <v>0.37</v>
      </c>
      <c r="CP8" s="38">
        <v>0.19</v>
      </c>
    </row>
    <row r="9" spans="1:94" x14ac:dyDescent="0.25">
      <c r="A9" s="40" t="str">
        <f>Demography!A9</f>
        <v>VI6</v>
      </c>
      <c r="B9" s="40">
        <v>34</v>
      </c>
      <c r="C9" s="40">
        <v>34</v>
      </c>
      <c r="D9" s="40">
        <v>20</v>
      </c>
      <c r="E9" s="40">
        <v>13</v>
      </c>
      <c r="F9" s="40"/>
      <c r="G9" s="40" t="s">
        <v>260</v>
      </c>
      <c r="H9" s="40" t="s">
        <v>261</v>
      </c>
      <c r="I9" s="40">
        <v>34</v>
      </c>
      <c r="J9" s="50">
        <v>0.73333333333333328</v>
      </c>
      <c r="K9" s="38">
        <v>2.6000000000000014</v>
      </c>
      <c r="L9" s="50">
        <v>0.13333333333333333</v>
      </c>
      <c r="M9" s="40">
        <v>34</v>
      </c>
      <c r="N9" s="50">
        <v>0.8666666666666667</v>
      </c>
      <c r="O9" s="38">
        <v>3.16</v>
      </c>
      <c r="P9" s="50">
        <v>6.6666666666666666E-2</v>
      </c>
      <c r="Q9" s="40">
        <v>20</v>
      </c>
      <c r="R9" s="50">
        <v>0.8</v>
      </c>
      <c r="S9" s="38">
        <v>4</v>
      </c>
      <c r="T9" s="50">
        <v>6.6666666666666666E-2</v>
      </c>
      <c r="U9" s="40">
        <v>13</v>
      </c>
      <c r="V9" s="50">
        <v>0.53333333333333333</v>
      </c>
      <c r="W9" s="38">
        <v>4.759999999999998</v>
      </c>
      <c r="X9" s="50">
        <v>6.6666666666666666E-2</v>
      </c>
      <c r="Y9" s="50">
        <v>0.66666666666666663</v>
      </c>
      <c r="Z9" s="50">
        <v>0.66666666666666663</v>
      </c>
      <c r="AA9" s="50">
        <v>0.6</v>
      </c>
      <c r="AB9" s="50">
        <v>0.375</v>
      </c>
      <c r="AC9" s="50">
        <v>0.7142857142857143</v>
      </c>
      <c r="AD9" s="50">
        <v>0.53333333333333333</v>
      </c>
      <c r="AE9" s="40">
        <v>1</v>
      </c>
      <c r="AF9" s="50">
        <f t="shared" si="0"/>
        <v>0.25</v>
      </c>
      <c r="AG9" s="40">
        <v>2</v>
      </c>
      <c r="AH9" s="38">
        <f t="shared" si="1"/>
        <v>0.1</v>
      </c>
      <c r="AI9" s="40">
        <v>7</v>
      </c>
      <c r="AJ9" s="50">
        <f t="shared" si="2"/>
        <v>0.63636363636363635</v>
      </c>
      <c r="AK9" s="40">
        <v>11</v>
      </c>
      <c r="AL9" s="38">
        <f t="shared" si="3"/>
        <v>0.2</v>
      </c>
      <c r="AM9" s="40">
        <v>4</v>
      </c>
      <c r="AN9" s="50">
        <f t="shared" si="4"/>
        <v>1</v>
      </c>
      <c r="AO9" s="40">
        <v>12</v>
      </c>
      <c r="AP9" s="38">
        <f t="shared" si="5"/>
        <v>0.6</v>
      </c>
      <c r="AQ9" s="40">
        <v>9</v>
      </c>
      <c r="AR9" s="50">
        <f t="shared" si="6"/>
        <v>0.81818181818181823</v>
      </c>
      <c r="AS9" s="40">
        <v>22</v>
      </c>
      <c r="AT9" s="38">
        <f t="shared" si="7"/>
        <v>0.4</v>
      </c>
      <c r="AU9" s="40">
        <v>3</v>
      </c>
      <c r="AV9" s="50">
        <f t="shared" si="8"/>
        <v>0.75</v>
      </c>
      <c r="AW9" s="40">
        <v>4</v>
      </c>
      <c r="AX9" s="38">
        <f t="shared" si="9"/>
        <v>0.2</v>
      </c>
      <c r="AY9" s="40">
        <v>9</v>
      </c>
      <c r="AZ9" s="50">
        <f t="shared" si="10"/>
        <v>0.81818181818181823</v>
      </c>
      <c r="BA9" s="40">
        <v>16</v>
      </c>
      <c r="BB9" s="38">
        <f t="shared" si="11"/>
        <v>0.29090909090909089</v>
      </c>
      <c r="BC9" s="40">
        <f t="shared" si="12"/>
        <v>7</v>
      </c>
      <c r="BD9" s="50">
        <f t="shared" si="19"/>
        <v>0.875</v>
      </c>
      <c r="BE9" s="40">
        <f t="shared" si="13"/>
        <v>16</v>
      </c>
      <c r="BF9" s="38">
        <f t="shared" si="17"/>
        <v>0.4</v>
      </c>
      <c r="BG9" s="40">
        <f t="shared" si="14"/>
        <v>18</v>
      </c>
      <c r="BH9" s="50">
        <f t="shared" si="18"/>
        <v>0.81818181818181823</v>
      </c>
      <c r="BI9" s="40">
        <f t="shared" si="15"/>
        <v>38</v>
      </c>
      <c r="BJ9" s="38">
        <f t="shared" si="16"/>
        <v>0.34545454545454546</v>
      </c>
      <c r="BK9" s="40">
        <v>6</v>
      </c>
      <c r="BL9" s="50">
        <v>1</v>
      </c>
      <c r="BM9" s="40">
        <v>15</v>
      </c>
      <c r="BN9" s="38">
        <v>0.5</v>
      </c>
      <c r="BO9" s="50">
        <v>0.56000000000000005</v>
      </c>
      <c r="BP9" s="40">
        <v>19</v>
      </c>
      <c r="BQ9" s="40">
        <v>0.42</v>
      </c>
      <c r="BR9" s="40">
        <v>5</v>
      </c>
      <c r="BS9" s="50">
        <v>0.8</v>
      </c>
      <c r="BT9" s="40">
        <v>12</v>
      </c>
      <c r="BU9" s="38">
        <v>0.48</v>
      </c>
      <c r="BV9" s="50">
        <v>0.9</v>
      </c>
      <c r="BW9" s="40">
        <v>22</v>
      </c>
      <c r="BX9" s="38">
        <v>0.44</v>
      </c>
      <c r="BY9" s="40">
        <v>6</v>
      </c>
      <c r="BZ9" s="50">
        <v>1</v>
      </c>
      <c r="CA9" s="40">
        <v>10</v>
      </c>
      <c r="CB9" s="38">
        <v>0.33</v>
      </c>
      <c r="CC9" s="50">
        <v>0.67</v>
      </c>
      <c r="CD9" s="40">
        <v>10</v>
      </c>
      <c r="CE9" s="38">
        <v>0.22</v>
      </c>
      <c r="CF9" s="40">
        <v>7</v>
      </c>
      <c r="CG9" s="50">
        <v>0.43</v>
      </c>
      <c r="CH9" s="40">
        <v>3</v>
      </c>
      <c r="CI9" s="38">
        <v>0.09</v>
      </c>
      <c r="CJ9" s="50">
        <v>0.63</v>
      </c>
      <c r="CK9" s="40">
        <v>10</v>
      </c>
      <c r="CL9" s="38">
        <v>0.25</v>
      </c>
      <c r="CM9" s="50">
        <v>0.81</v>
      </c>
      <c r="CN9" s="50">
        <v>0.69</v>
      </c>
      <c r="CO9" s="38">
        <v>0.35</v>
      </c>
      <c r="CP9" s="38">
        <v>0.33</v>
      </c>
    </row>
    <row r="10" spans="1:94" x14ac:dyDescent="0.25">
      <c r="A10" s="40" t="str">
        <f>Demography!A10</f>
        <v>VI7</v>
      </c>
      <c r="B10" s="40">
        <v>41</v>
      </c>
      <c r="C10" s="40">
        <v>27</v>
      </c>
      <c r="D10" s="40">
        <v>31</v>
      </c>
      <c r="E10" s="40">
        <v>21</v>
      </c>
      <c r="F10" s="40"/>
      <c r="G10" s="40" t="s">
        <v>260</v>
      </c>
      <c r="H10" s="40" t="s">
        <v>261</v>
      </c>
      <c r="I10" s="40">
        <v>41</v>
      </c>
      <c r="J10" s="50">
        <v>0.8666666666666667</v>
      </c>
      <c r="K10" s="38">
        <v>2.4400000000000048</v>
      </c>
      <c r="L10" s="50">
        <v>0.4</v>
      </c>
      <c r="M10" s="40">
        <v>31</v>
      </c>
      <c r="N10" s="50">
        <v>0.66666666666666663</v>
      </c>
      <c r="O10" s="38">
        <v>3.3600000000000012</v>
      </c>
      <c r="P10" s="50">
        <v>0.26666666666666666</v>
      </c>
      <c r="Q10" s="40">
        <v>21</v>
      </c>
      <c r="R10" s="50">
        <v>0.8666666666666667</v>
      </c>
      <c r="S10" s="38">
        <v>4.7199999999999989</v>
      </c>
      <c r="T10" s="50">
        <v>0.26666666666666666</v>
      </c>
      <c r="U10" s="40">
        <v>27</v>
      </c>
      <c r="V10" s="50">
        <v>0.66666666666666663</v>
      </c>
      <c r="W10" s="38">
        <v>3.08</v>
      </c>
      <c r="X10" s="50">
        <v>0.33333333333333331</v>
      </c>
      <c r="Y10" s="50">
        <v>0.69230769230769229</v>
      </c>
      <c r="Z10" s="50">
        <v>0.5</v>
      </c>
      <c r="AA10" s="50">
        <v>0.93333333333333335</v>
      </c>
      <c r="AB10" s="50">
        <v>0.6</v>
      </c>
      <c r="AC10" s="50">
        <v>1</v>
      </c>
      <c r="AD10" s="50">
        <v>0.73333333333333328</v>
      </c>
      <c r="AE10" s="40">
        <v>3</v>
      </c>
      <c r="AF10" s="50">
        <f t="shared" si="0"/>
        <v>0.75</v>
      </c>
      <c r="AG10" s="40">
        <v>12</v>
      </c>
      <c r="AH10" s="38">
        <f t="shared" si="1"/>
        <v>0.6</v>
      </c>
      <c r="AI10" s="40">
        <v>7</v>
      </c>
      <c r="AJ10" s="50">
        <f t="shared" si="2"/>
        <v>0.63636363636363635</v>
      </c>
      <c r="AK10" s="40">
        <v>15</v>
      </c>
      <c r="AL10" s="38">
        <f t="shared" si="3"/>
        <v>0.27272727272727271</v>
      </c>
      <c r="AM10" s="40">
        <v>3</v>
      </c>
      <c r="AN10" s="50">
        <f t="shared" si="4"/>
        <v>0.75</v>
      </c>
      <c r="AO10" s="40">
        <v>12</v>
      </c>
      <c r="AP10" s="38">
        <f t="shared" si="5"/>
        <v>0.6</v>
      </c>
      <c r="AQ10" s="40">
        <v>7</v>
      </c>
      <c r="AR10" s="50">
        <f t="shared" si="6"/>
        <v>0.63636363636363635</v>
      </c>
      <c r="AS10" s="40">
        <v>19</v>
      </c>
      <c r="AT10" s="38">
        <f t="shared" si="7"/>
        <v>0.34545454545454546</v>
      </c>
      <c r="AU10" s="40">
        <v>4</v>
      </c>
      <c r="AV10" s="50">
        <f t="shared" si="8"/>
        <v>1</v>
      </c>
      <c r="AW10" s="40">
        <v>10</v>
      </c>
      <c r="AX10" s="38">
        <f t="shared" si="9"/>
        <v>0.5</v>
      </c>
      <c r="AY10" s="40">
        <v>9</v>
      </c>
      <c r="AZ10" s="50">
        <f t="shared" si="10"/>
        <v>0.81818181818181823</v>
      </c>
      <c r="BA10" s="40">
        <v>11</v>
      </c>
      <c r="BB10" s="38">
        <f t="shared" si="11"/>
        <v>0.2</v>
      </c>
      <c r="BC10" s="40">
        <f t="shared" si="12"/>
        <v>7</v>
      </c>
      <c r="BD10" s="50">
        <f t="shared" si="19"/>
        <v>0.875</v>
      </c>
      <c r="BE10" s="40">
        <f t="shared" si="13"/>
        <v>22</v>
      </c>
      <c r="BF10" s="38">
        <f t="shared" si="17"/>
        <v>0.55000000000000004</v>
      </c>
      <c r="BG10" s="40">
        <f t="shared" si="14"/>
        <v>16</v>
      </c>
      <c r="BH10" s="50">
        <f t="shared" si="18"/>
        <v>0.72727272727272729</v>
      </c>
      <c r="BI10" s="40">
        <f t="shared" si="15"/>
        <v>30</v>
      </c>
      <c r="BJ10" s="38">
        <f t="shared" si="16"/>
        <v>0.27272727272727271</v>
      </c>
      <c r="BK10" s="40">
        <v>7</v>
      </c>
      <c r="BL10" s="50">
        <v>0.71</v>
      </c>
      <c r="BM10" s="40">
        <v>15</v>
      </c>
      <c r="BN10" s="38">
        <v>0.43</v>
      </c>
      <c r="BO10" s="50">
        <v>1</v>
      </c>
      <c r="BP10" s="40">
        <v>26</v>
      </c>
      <c r="BQ10" s="40">
        <v>0.65</v>
      </c>
      <c r="BR10" s="40">
        <v>6</v>
      </c>
      <c r="BS10" s="50">
        <v>0.83</v>
      </c>
      <c r="BT10" s="40">
        <v>12</v>
      </c>
      <c r="BU10" s="38">
        <v>0.4</v>
      </c>
      <c r="BV10" s="50">
        <v>0.56000000000000005</v>
      </c>
      <c r="BW10" s="40">
        <v>19</v>
      </c>
      <c r="BX10" s="38">
        <v>0.42</v>
      </c>
      <c r="BY10" s="40">
        <v>6</v>
      </c>
      <c r="BZ10" s="50">
        <v>0.83</v>
      </c>
      <c r="CA10" s="40">
        <v>6</v>
      </c>
      <c r="CB10" s="38">
        <v>0.2</v>
      </c>
      <c r="CC10" s="50">
        <v>0.89</v>
      </c>
      <c r="CD10" s="40">
        <v>15</v>
      </c>
      <c r="CE10" s="38">
        <v>0.33</v>
      </c>
      <c r="CF10" s="40">
        <v>5</v>
      </c>
      <c r="CG10" s="50">
        <v>0.6</v>
      </c>
      <c r="CH10" s="40">
        <v>13</v>
      </c>
      <c r="CI10" s="38">
        <v>0.52</v>
      </c>
      <c r="CJ10" s="50">
        <v>0.7</v>
      </c>
      <c r="CK10" s="40">
        <v>14</v>
      </c>
      <c r="CL10" s="38">
        <v>0.28000000000000003</v>
      </c>
      <c r="CM10" s="50">
        <v>0.75</v>
      </c>
      <c r="CN10" s="50">
        <v>0.79</v>
      </c>
      <c r="CO10" s="38">
        <v>0.39</v>
      </c>
      <c r="CP10" s="38">
        <v>0.42</v>
      </c>
    </row>
    <row r="11" spans="1:94" x14ac:dyDescent="0.25">
      <c r="A11" s="40" t="str">
        <f>Demography!A11</f>
        <v>VI8</v>
      </c>
      <c r="B11" s="40">
        <v>36</v>
      </c>
      <c r="C11" s="40">
        <v>9</v>
      </c>
      <c r="D11" s="40">
        <v>6</v>
      </c>
      <c r="E11" s="40">
        <v>20</v>
      </c>
      <c r="F11" s="40"/>
      <c r="G11" s="40" t="s">
        <v>264</v>
      </c>
      <c r="H11" s="40" t="s">
        <v>265</v>
      </c>
      <c r="I11" s="40">
        <v>36</v>
      </c>
      <c r="J11" s="50">
        <v>0.93333333333333335</v>
      </c>
      <c r="K11" s="38">
        <v>3.0999999999999996</v>
      </c>
      <c r="L11" s="50">
        <v>0</v>
      </c>
      <c r="M11" s="40">
        <v>20</v>
      </c>
      <c r="N11" s="50">
        <v>0.66666666666666663</v>
      </c>
      <c r="O11" s="38">
        <v>4.3600000000000012</v>
      </c>
      <c r="P11" s="50">
        <v>0.26666666666666666</v>
      </c>
      <c r="Q11" s="40">
        <v>9</v>
      </c>
      <c r="R11" s="50">
        <v>0.2</v>
      </c>
      <c r="S11" s="38">
        <v>2.9200000000000017</v>
      </c>
      <c r="T11" s="50">
        <v>0.26666666666666666</v>
      </c>
      <c r="U11" s="40">
        <v>6</v>
      </c>
      <c r="V11" s="50">
        <v>0.13333333333333333</v>
      </c>
      <c r="W11" s="38">
        <v>3.5199999999999996</v>
      </c>
      <c r="X11" s="50">
        <v>6.6666666666666666E-2</v>
      </c>
      <c r="Y11" s="50">
        <v>1</v>
      </c>
      <c r="Z11" s="50">
        <v>1</v>
      </c>
      <c r="AA11" s="50">
        <v>1</v>
      </c>
      <c r="AB11" s="50">
        <v>1</v>
      </c>
      <c r="AC11" s="50">
        <v>1</v>
      </c>
      <c r="AD11" s="50">
        <v>1</v>
      </c>
      <c r="AE11" s="40">
        <v>1</v>
      </c>
      <c r="AF11" s="50">
        <f t="shared" si="0"/>
        <v>0.25</v>
      </c>
      <c r="AG11" s="40">
        <v>1</v>
      </c>
      <c r="AH11" s="38">
        <f t="shared" si="1"/>
        <v>0.05</v>
      </c>
      <c r="AI11" s="40">
        <v>1</v>
      </c>
      <c r="AJ11" s="50">
        <f t="shared" si="2"/>
        <v>9.0909090909090912E-2</v>
      </c>
      <c r="AK11" s="40">
        <v>5</v>
      </c>
      <c r="AL11" s="38">
        <f t="shared" si="3"/>
        <v>9.0909090909090912E-2</v>
      </c>
      <c r="AM11" s="40">
        <v>2</v>
      </c>
      <c r="AN11" s="50">
        <f t="shared" si="4"/>
        <v>0.5</v>
      </c>
      <c r="AO11" s="40">
        <v>6</v>
      </c>
      <c r="AP11" s="38">
        <f t="shared" si="5"/>
        <v>0.3</v>
      </c>
      <c r="AQ11" s="40">
        <v>8</v>
      </c>
      <c r="AR11" s="50">
        <f t="shared" si="6"/>
        <v>0.72727272727272729</v>
      </c>
      <c r="AS11" s="40">
        <v>14</v>
      </c>
      <c r="AT11" s="38">
        <f t="shared" si="7"/>
        <v>0.25454545454545452</v>
      </c>
      <c r="AU11" s="40">
        <v>1</v>
      </c>
      <c r="AV11" s="50">
        <f t="shared" si="8"/>
        <v>0.25</v>
      </c>
      <c r="AW11" s="40">
        <v>3</v>
      </c>
      <c r="AX11" s="38">
        <f t="shared" si="9"/>
        <v>0.15</v>
      </c>
      <c r="AY11" s="40">
        <v>2</v>
      </c>
      <c r="AZ11" s="50">
        <f t="shared" si="10"/>
        <v>0.18181818181818182</v>
      </c>
      <c r="BA11" s="40">
        <v>6</v>
      </c>
      <c r="BB11" s="38">
        <f t="shared" si="11"/>
        <v>0.10909090909090909</v>
      </c>
      <c r="BC11" s="40">
        <f t="shared" si="12"/>
        <v>3</v>
      </c>
      <c r="BD11" s="50">
        <f t="shared" si="19"/>
        <v>0.375</v>
      </c>
      <c r="BE11" s="40">
        <f t="shared" si="13"/>
        <v>9</v>
      </c>
      <c r="BF11" s="38">
        <f t="shared" si="17"/>
        <v>0.22500000000000001</v>
      </c>
      <c r="BG11" s="40">
        <f t="shared" si="14"/>
        <v>10</v>
      </c>
      <c r="BH11" s="50">
        <f t="shared" si="18"/>
        <v>0.45454545454545453</v>
      </c>
      <c r="BI11" s="40">
        <f t="shared" si="15"/>
        <v>20</v>
      </c>
      <c r="BJ11" s="38">
        <f t="shared" si="16"/>
        <v>0.18181818181818182</v>
      </c>
      <c r="BK11" s="40">
        <v>5</v>
      </c>
      <c r="BL11" s="50">
        <v>1</v>
      </c>
      <c r="BM11" s="40">
        <v>12</v>
      </c>
      <c r="BN11" s="38">
        <v>0.48</v>
      </c>
      <c r="BO11" s="50">
        <v>0.9</v>
      </c>
      <c r="BP11" s="40">
        <v>24</v>
      </c>
      <c r="BQ11" s="40">
        <v>0.48</v>
      </c>
      <c r="BR11" s="40">
        <v>6</v>
      </c>
      <c r="BS11" s="50">
        <v>1</v>
      </c>
      <c r="BT11" s="40">
        <v>11</v>
      </c>
      <c r="BU11" s="38">
        <v>0.37</v>
      </c>
      <c r="BV11" s="50">
        <v>0.44</v>
      </c>
      <c r="BW11" s="40">
        <v>9</v>
      </c>
      <c r="BX11" s="38">
        <v>0.2</v>
      </c>
      <c r="BY11" s="40">
        <v>7</v>
      </c>
      <c r="BZ11" s="50">
        <v>0.14000000000000001</v>
      </c>
      <c r="CA11" s="40">
        <v>5</v>
      </c>
      <c r="CB11" s="38">
        <v>0.14000000000000001</v>
      </c>
      <c r="CC11" s="50">
        <v>0.25</v>
      </c>
      <c r="CD11" s="40">
        <v>4</v>
      </c>
      <c r="CE11" s="38">
        <v>0.1</v>
      </c>
      <c r="CF11" s="40">
        <v>6</v>
      </c>
      <c r="CG11" s="50">
        <v>0.17</v>
      </c>
      <c r="CH11" s="40">
        <v>1</v>
      </c>
      <c r="CI11" s="38">
        <v>0.03</v>
      </c>
      <c r="CJ11" s="50">
        <v>0.11</v>
      </c>
      <c r="CK11" s="40">
        <v>5</v>
      </c>
      <c r="CL11" s="38">
        <v>0.11</v>
      </c>
      <c r="CM11" s="50">
        <v>0.57999999999999996</v>
      </c>
      <c r="CN11" s="50">
        <v>0.43</v>
      </c>
      <c r="CO11" s="38">
        <v>0.26</v>
      </c>
      <c r="CP11" s="38">
        <v>0.22</v>
      </c>
    </row>
    <row r="12" spans="1:94" x14ac:dyDescent="0.25">
      <c r="A12" s="40" t="str">
        <f>Demography!A12</f>
        <v>VI9</v>
      </c>
      <c r="B12" s="40">
        <v>9</v>
      </c>
      <c r="C12" s="40">
        <v>33</v>
      </c>
      <c r="D12" s="40">
        <v>6</v>
      </c>
      <c r="E12" s="40">
        <v>16</v>
      </c>
      <c r="F12" s="40"/>
      <c r="G12" s="40" t="s">
        <v>262</v>
      </c>
      <c r="H12" s="40" t="s">
        <v>265</v>
      </c>
      <c r="I12" s="40">
        <v>33</v>
      </c>
      <c r="J12" s="50">
        <v>0.93333333333333335</v>
      </c>
      <c r="K12" s="38">
        <v>3.2999999999999989</v>
      </c>
      <c r="L12" s="50">
        <v>0.33333333333333331</v>
      </c>
      <c r="M12" s="40">
        <v>9</v>
      </c>
      <c r="N12" s="50">
        <v>0.4</v>
      </c>
      <c r="O12" s="38">
        <v>4.1000000000000014</v>
      </c>
      <c r="P12" s="50">
        <v>0.2</v>
      </c>
      <c r="Q12" s="40">
        <v>16</v>
      </c>
      <c r="R12" s="50">
        <v>0.66666666666666663</v>
      </c>
      <c r="S12" s="38">
        <v>3.8200000000000021</v>
      </c>
      <c r="T12" s="50">
        <v>6.6666666666666666E-2</v>
      </c>
      <c r="U12" s="40">
        <v>6</v>
      </c>
      <c r="V12" s="50">
        <v>0.26666666666666666</v>
      </c>
      <c r="W12" s="38">
        <v>5.6000000000000005</v>
      </c>
      <c r="X12" s="50">
        <v>0.2</v>
      </c>
      <c r="Y12" s="50">
        <v>0.7</v>
      </c>
      <c r="Z12" s="50">
        <v>0.6</v>
      </c>
      <c r="AA12" s="50">
        <v>0.66666666666666663</v>
      </c>
      <c r="AB12" s="50">
        <v>0</v>
      </c>
      <c r="AC12" s="50">
        <v>0.54545454545454541</v>
      </c>
      <c r="AD12" s="50">
        <v>0.73333333333333328</v>
      </c>
      <c r="AE12" s="40">
        <v>1</v>
      </c>
      <c r="AF12" s="50">
        <f t="shared" si="0"/>
        <v>0.25</v>
      </c>
      <c r="AG12" s="40">
        <v>2</v>
      </c>
      <c r="AH12" s="38">
        <f t="shared" si="1"/>
        <v>0.1</v>
      </c>
      <c r="AI12" s="40">
        <v>3</v>
      </c>
      <c r="AJ12" s="50">
        <f t="shared" si="2"/>
        <v>0.27272727272727271</v>
      </c>
      <c r="AK12" s="40">
        <v>4</v>
      </c>
      <c r="AL12" s="38">
        <f t="shared" si="3"/>
        <v>7.2727272727272724E-2</v>
      </c>
      <c r="AM12" s="40">
        <v>3</v>
      </c>
      <c r="AN12" s="50">
        <f t="shared" si="4"/>
        <v>0.75</v>
      </c>
      <c r="AO12" s="40">
        <v>3</v>
      </c>
      <c r="AP12" s="38">
        <f t="shared" si="5"/>
        <v>0.15</v>
      </c>
      <c r="AQ12" s="40">
        <v>3</v>
      </c>
      <c r="AR12" s="50">
        <f t="shared" si="6"/>
        <v>0.27272727272727271</v>
      </c>
      <c r="AS12" s="40">
        <v>6</v>
      </c>
      <c r="AT12" s="38">
        <f t="shared" si="7"/>
        <v>0.10909090909090909</v>
      </c>
      <c r="AU12" s="40">
        <v>3</v>
      </c>
      <c r="AV12" s="50">
        <f t="shared" si="8"/>
        <v>0.75</v>
      </c>
      <c r="AW12" s="40">
        <v>5</v>
      </c>
      <c r="AX12" s="38">
        <f t="shared" si="9"/>
        <v>0.25</v>
      </c>
      <c r="AY12" s="40">
        <v>7</v>
      </c>
      <c r="AZ12" s="50">
        <f t="shared" si="10"/>
        <v>0.63636363636363635</v>
      </c>
      <c r="BA12" s="40">
        <v>11</v>
      </c>
      <c r="BB12" s="38">
        <f t="shared" si="11"/>
        <v>0.2</v>
      </c>
      <c r="BC12" s="40">
        <f t="shared" si="12"/>
        <v>6</v>
      </c>
      <c r="BD12" s="50">
        <f t="shared" si="19"/>
        <v>0.75</v>
      </c>
      <c r="BE12" s="40">
        <f t="shared" si="13"/>
        <v>8</v>
      </c>
      <c r="BF12" s="38">
        <f t="shared" si="17"/>
        <v>0.2</v>
      </c>
      <c r="BG12" s="40">
        <f t="shared" si="14"/>
        <v>10</v>
      </c>
      <c r="BH12" s="50">
        <f t="shared" si="18"/>
        <v>0.45454545454545453</v>
      </c>
      <c r="BI12" s="40">
        <f t="shared" si="15"/>
        <v>17</v>
      </c>
      <c r="BJ12" s="38">
        <f t="shared" si="16"/>
        <v>0.15454545454545454</v>
      </c>
      <c r="BK12" s="40">
        <v>6</v>
      </c>
      <c r="BL12" s="50">
        <v>1</v>
      </c>
      <c r="BM12" s="40">
        <v>12</v>
      </c>
      <c r="BN12" s="38">
        <v>0.4</v>
      </c>
      <c r="BO12" s="50">
        <v>0.89</v>
      </c>
      <c r="BP12" s="40">
        <v>21</v>
      </c>
      <c r="BQ12" s="40">
        <v>0.47</v>
      </c>
      <c r="BR12" s="40">
        <v>6</v>
      </c>
      <c r="BS12" s="50">
        <v>0.5</v>
      </c>
      <c r="BT12" s="40">
        <v>3</v>
      </c>
      <c r="BU12" s="38">
        <v>0.1</v>
      </c>
      <c r="BV12" s="50">
        <v>0.33</v>
      </c>
      <c r="BW12" s="40">
        <v>6</v>
      </c>
      <c r="BX12" s="38">
        <v>0.13</v>
      </c>
      <c r="BY12" s="40">
        <v>5</v>
      </c>
      <c r="BZ12" s="50">
        <v>0.6</v>
      </c>
      <c r="CA12" s="40">
        <v>5</v>
      </c>
      <c r="CB12" s="38">
        <v>0.2</v>
      </c>
      <c r="CC12" s="50">
        <v>0.7</v>
      </c>
      <c r="CD12" s="40">
        <v>11</v>
      </c>
      <c r="CE12" s="38">
        <v>0.22</v>
      </c>
      <c r="CF12" s="40">
        <v>7</v>
      </c>
      <c r="CG12" s="50">
        <v>0.28999999999999998</v>
      </c>
      <c r="CH12" s="40">
        <v>3</v>
      </c>
      <c r="CI12" s="38">
        <v>0.09</v>
      </c>
      <c r="CJ12" s="50">
        <v>0.25</v>
      </c>
      <c r="CK12" s="40">
        <v>3</v>
      </c>
      <c r="CL12" s="38">
        <v>0.08</v>
      </c>
      <c r="CM12" s="50">
        <v>0.6</v>
      </c>
      <c r="CN12" s="50">
        <v>0.54</v>
      </c>
      <c r="CO12" s="38">
        <v>0.2</v>
      </c>
      <c r="CP12" s="38">
        <v>0.22</v>
      </c>
    </row>
    <row r="13" spans="1:94" x14ac:dyDescent="0.25">
      <c r="A13" s="40" t="str">
        <f>Demography!A13</f>
        <v>VI10</v>
      </c>
      <c r="B13" s="40">
        <v>1</v>
      </c>
      <c r="C13" s="40">
        <v>23</v>
      </c>
      <c r="D13" s="40">
        <v>7</v>
      </c>
      <c r="E13" s="40">
        <v>18</v>
      </c>
      <c r="F13" s="40"/>
      <c r="G13" s="40" t="s">
        <v>262</v>
      </c>
      <c r="H13" s="40" t="s">
        <v>266</v>
      </c>
      <c r="I13" s="40">
        <v>23</v>
      </c>
      <c r="J13" s="50">
        <v>0.66666666666666663</v>
      </c>
      <c r="K13" s="38">
        <v>3.6399999999999988</v>
      </c>
      <c r="L13" s="50">
        <v>0</v>
      </c>
      <c r="M13" s="40">
        <v>18</v>
      </c>
      <c r="N13" s="50">
        <v>0.66666666666666663</v>
      </c>
      <c r="O13" s="38">
        <v>3.5599999999999987</v>
      </c>
      <c r="P13" s="50">
        <v>0</v>
      </c>
      <c r="Q13" s="40">
        <v>7</v>
      </c>
      <c r="R13" s="50">
        <v>0.4</v>
      </c>
      <c r="S13" s="38">
        <v>4.5799999999999992</v>
      </c>
      <c r="T13" s="50">
        <v>0.13333333333333333</v>
      </c>
      <c r="U13" s="40">
        <v>1</v>
      </c>
      <c r="V13" s="50">
        <v>6.6666666666666666E-2</v>
      </c>
      <c r="W13" s="38">
        <v>5.4399999999999977</v>
      </c>
      <c r="X13" s="50">
        <v>0</v>
      </c>
      <c r="Y13" s="50">
        <v>0.83333333333333337</v>
      </c>
      <c r="Z13" s="50">
        <v>0.66666666666666663</v>
      </c>
      <c r="AA13" s="50">
        <v>0.93333333333333335</v>
      </c>
      <c r="AB13" s="50">
        <v>1</v>
      </c>
      <c r="AC13" s="50">
        <v>0.9285714285714286</v>
      </c>
      <c r="AD13" s="50">
        <v>1</v>
      </c>
      <c r="AE13" s="40">
        <v>0</v>
      </c>
      <c r="AF13" s="50">
        <f t="shared" si="0"/>
        <v>0</v>
      </c>
      <c r="AG13" s="40">
        <v>0</v>
      </c>
      <c r="AH13" s="38">
        <f t="shared" si="1"/>
        <v>0</v>
      </c>
      <c r="AI13" s="40">
        <v>1</v>
      </c>
      <c r="AJ13" s="50">
        <f t="shared" si="2"/>
        <v>9.0909090909090912E-2</v>
      </c>
      <c r="AK13" s="40">
        <v>1</v>
      </c>
      <c r="AL13" s="38">
        <f t="shared" si="3"/>
        <v>1.8181818181818181E-2</v>
      </c>
      <c r="AM13" s="40">
        <v>2</v>
      </c>
      <c r="AN13" s="50">
        <f t="shared" si="4"/>
        <v>0.5</v>
      </c>
      <c r="AO13" s="40">
        <v>3</v>
      </c>
      <c r="AP13" s="38">
        <f t="shared" si="5"/>
        <v>0.15</v>
      </c>
      <c r="AQ13" s="40">
        <v>8</v>
      </c>
      <c r="AR13" s="50">
        <f t="shared" si="6"/>
        <v>0.72727272727272729</v>
      </c>
      <c r="AS13" s="40">
        <v>15</v>
      </c>
      <c r="AT13" s="38">
        <f t="shared" si="7"/>
        <v>0.27272727272727271</v>
      </c>
      <c r="AU13" s="40">
        <v>2</v>
      </c>
      <c r="AV13" s="50">
        <f t="shared" si="8"/>
        <v>0.5</v>
      </c>
      <c r="AW13" s="40">
        <v>2</v>
      </c>
      <c r="AX13" s="38">
        <f t="shared" si="9"/>
        <v>0.1</v>
      </c>
      <c r="AY13" s="40">
        <v>4</v>
      </c>
      <c r="AZ13" s="50">
        <f t="shared" si="10"/>
        <v>0.36363636363636365</v>
      </c>
      <c r="BA13" s="40">
        <v>5</v>
      </c>
      <c r="BB13" s="38">
        <f t="shared" si="11"/>
        <v>9.0909090909090912E-2</v>
      </c>
      <c r="BC13" s="40">
        <f t="shared" si="12"/>
        <v>4</v>
      </c>
      <c r="BD13" s="50">
        <f t="shared" si="19"/>
        <v>0.5</v>
      </c>
      <c r="BE13" s="40">
        <f t="shared" si="13"/>
        <v>5</v>
      </c>
      <c r="BF13" s="38">
        <f t="shared" si="17"/>
        <v>0.125</v>
      </c>
      <c r="BG13" s="40">
        <f t="shared" si="14"/>
        <v>12</v>
      </c>
      <c r="BH13" s="50">
        <f t="shared" si="18"/>
        <v>0.54545454545454541</v>
      </c>
      <c r="BI13" s="40">
        <f t="shared" si="15"/>
        <v>20</v>
      </c>
      <c r="BJ13" s="38">
        <f t="shared" si="16"/>
        <v>0.18181818181818182</v>
      </c>
      <c r="BK13" s="40">
        <v>6</v>
      </c>
      <c r="BL13" s="50">
        <v>0.83</v>
      </c>
      <c r="BM13" s="40">
        <v>11</v>
      </c>
      <c r="BN13" s="38">
        <v>0.37</v>
      </c>
      <c r="BO13" s="50">
        <v>0.56000000000000005</v>
      </c>
      <c r="BP13" s="40">
        <v>12</v>
      </c>
      <c r="BQ13" s="40">
        <v>0.27</v>
      </c>
      <c r="BR13" s="40">
        <v>5</v>
      </c>
      <c r="BS13" s="50">
        <v>0.6</v>
      </c>
      <c r="BT13" s="40">
        <v>7</v>
      </c>
      <c r="BU13" s="38">
        <v>0.28000000000000003</v>
      </c>
      <c r="BV13" s="50">
        <v>0.7</v>
      </c>
      <c r="BW13" s="40">
        <v>11</v>
      </c>
      <c r="BX13" s="38">
        <v>0.22</v>
      </c>
      <c r="BY13" s="40">
        <v>6</v>
      </c>
      <c r="BZ13" s="50">
        <v>0.67</v>
      </c>
      <c r="CA13" s="40">
        <v>4</v>
      </c>
      <c r="CB13" s="38">
        <v>0.13</v>
      </c>
      <c r="CC13" s="50">
        <v>0.22</v>
      </c>
      <c r="CD13" s="40">
        <v>3</v>
      </c>
      <c r="CE13" s="38">
        <v>7.0000000000000007E-2</v>
      </c>
      <c r="CF13" s="40">
        <v>7</v>
      </c>
      <c r="CG13" s="50">
        <v>0.14000000000000001</v>
      </c>
      <c r="CH13" s="40">
        <v>1</v>
      </c>
      <c r="CI13" s="38">
        <v>0.03</v>
      </c>
      <c r="CJ13" s="50">
        <v>0</v>
      </c>
      <c r="CK13" s="40">
        <v>0</v>
      </c>
      <c r="CL13" s="38">
        <v>0</v>
      </c>
      <c r="CM13" s="50">
        <v>0.56000000000000005</v>
      </c>
      <c r="CN13" s="50">
        <v>0.37</v>
      </c>
      <c r="CO13" s="38">
        <v>0.2</v>
      </c>
      <c r="CP13" s="38">
        <v>0.14000000000000001</v>
      </c>
    </row>
    <row r="14" spans="1:94" x14ac:dyDescent="0.25">
      <c r="A14" s="40" t="str">
        <f>Demography!A14</f>
        <v>VI11</v>
      </c>
      <c r="B14" s="40">
        <v>19</v>
      </c>
      <c r="C14" s="40">
        <v>26</v>
      </c>
      <c r="D14" s="40">
        <v>12</v>
      </c>
      <c r="E14" s="40">
        <v>49</v>
      </c>
      <c r="F14" s="40"/>
      <c r="G14" s="40" t="s">
        <v>264</v>
      </c>
      <c r="H14" s="40" t="s">
        <v>265</v>
      </c>
      <c r="I14" s="40">
        <v>49</v>
      </c>
      <c r="J14" s="50">
        <v>0.93333333333333335</v>
      </c>
      <c r="K14" s="38">
        <v>2.0599999999999987</v>
      </c>
      <c r="L14" s="50">
        <v>0.26666666666666666</v>
      </c>
      <c r="M14" s="40">
        <v>26</v>
      </c>
      <c r="N14" s="50">
        <v>0.8</v>
      </c>
      <c r="O14" s="38">
        <v>4</v>
      </c>
      <c r="P14" s="50">
        <v>0.33333333333333331</v>
      </c>
      <c r="Q14" s="40">
        <v>19</v>
      </c>
      <c r="R14" s="50">
        <v>0.4</v>
      </c>
      <c r="S14" s="38">
        <v>2.6400000000000006</v>
      </c>
      <c r="T14" s="50">
        <v>0.2</v>
      </c>
      <c r="U14" s="40">
        <v>12</v>
      </c>
      <c r="V14" s="50">
        <v>0.46666666666666667</v>
      </c>
      <c r="W14" s="38">
        <v>3.84</v>
      </c>
      <c r="X14" s="50">
        <v>6.6666666666666666E-2</v>
      </c>
      <c r="Y14" s="50">
        <v>0.33333333333333331</v>
      </c>
      <c r="Z14" s="50">
        <v>0.22222222222222221</v>
      </c>
      <c r="AA14" s="50">
        <v>0.26666666666666666</v>
      </c>
      <c r="AB14" s="50">
        <v>0.14285714285714285</v>
      </c>
      <c r="AC14" s="50">
        <v>0.25</v>
      </c>
      <c r="AD14" s="50">
        <v>6.6666666666666666E-2</v>
      </c>
      <c r="AE14" s="40">
        <v>3</v>
      </c>
      <c r="AF14" s="50">
        <f t="shared" si="0"/>
        <v>0.75</v>
      </c>
      <c r="AG14" s="40">
        <v>6</v>
      </c>
      <c r="AH14" s="38">
        <f t="shared" si="1"/>
        <v>0.3</v>
      </c>
      <c r="AI14" s="40">
        <v>4</v>
      </c>
      <c r="AJ14" s="50">
        <f t="shared" si="2"/>
        <v>0.36363636363636365</v>
      </c>
      <c r="AK14" s="40">
        <v>6</v>
      </c>
      <c r="AL14" s="38">
        <f t="shared" si="3"/>
        <v>0.10909090909090909</v>
      </c>
      <c r="AM14" s="40">
        <v>2</v>
      </c>
      <c r="AN14" s="50">
        <f t="shared" si="4"/>
        <v>0.5</v>
      </c>
      <c r="AO14" s="40">
        <v>4</v>
      </c>
      <c r="AP14" s="38">
        <f t="shared" si="5"/>
        <v>0.2</v>
      </c>
      <c r="AQ14" s="40">
        <v>10</v>
      </c>
      <c r="AR14" s="50">
        <f t="shared" si="6"/>
        <v>0.90909090909090906</v>
      </c>
      <c r="AS14" s="40">
        <v>22</v>
      </c>
      <c r="AT14" s="38">
        <f t="shared" si="7"/>
        <v>0.4</v>
      </c>
      <c r="AU14" s="40">
        <v>2</v>
      </c>
      <c r="AV14" s="50">
        <f t="shared" si="8"/>
        <v>0.5</v>
      </c>
      <c r="AW14" s="40">
        <v>7</v>
      </c>
      <c r="AX14" s="38">
        <f t="shared" si="9"/>
        <v>0.35</v>
      </c>
      <c r="AY14" s="40">
        <v>4</v>
      </c>
      <c r="AZ14" s="50">
        <f t="shared" si="10"/>
        <v>0.36363636363636365</v>
      </c>
      <c r="BA14" s="40">
        <v>12</v>
      </c>
      <c r="BB14" s="38">
        <f t="shared" si="11"/>
        <v>0.21818181818181817</v>
      </c>
      <c r="BC14" s="40">
        <f t="shared" si="12"/>
        <v>4</v>
      </c>
      <c r="BD14" s="50">
        <f t="shared" si="19"/>
        <v>0.5</v>
      </c>
      <c r="BE14" s="40">
        <f t="shared" si="13"/>
        <v>11</v>
      </c>
      <c r="BF14" s="38">
        <f t="shared" si="17"/>
        <v>0.27500000000000002</v>
      </c>
      <c r="BG14" s="40">
        <f t="shared" si="14"/>
        <v>14</v>
      </c>
      <c r="BH14" s="50">
        <f t="shared" si="18"/>
        <v>0.63636363636363635</v>
      </c>
      <c r="BI14" s="40">
        <f t="shared" si="15"/>
        <v>34</v>
      </c>
      <c r="BJ14" s="38">
        <f t="shared" si="16"/>
        <v>0.30909090909090908</v>
      </c>
      <c r="BK14" s="40">
        <v>6</v>
      </c>
      <c r="BL14" s="50">
        <v>1</v>
      </c>
      <c r="BM14" s="40">
        <v>16</v>
      </c>
      <c r="BN14" s="38">
        <v>0.53</v>
      </c>
      <c r="BO14" s="50">
        <v>0.89</v>
      </c>
      <c r="BP14" s="40">
        <v>33</v>
      </c>
      <c r="BQ14" s="40">
        <v>0.73</v>
      </c>
      <c r="BR14" s="40">
        <v>7</v>
      </c>
      <c r="BS14" s="50">
        <v>0.71</v>
      </c>
      <c r="BT14" s="40">
        <v>9</v>
      </c>
      <c r="BU14" s="38">
        <v>0.26</v>
      </c>
      <c r="BV14" s="50">
        <v>0.88</v>
      </c>
      <c r="BW14" s="40">
        <v>17</v>
      </c>
      <c r="BX14" s="38">
        <v>0.43</v>
      </c>
      <c r="BY14" s="40">
        <v>5</v>
      </c>
      <c r="BZ14" s="50">
        <v>0.6</v>
      </c>
      <c r="CA14" s="40">
        <v>10</v>
      </c>
      <c r="CB14" s="38">
        <v>0.4</v>
      </c>
      <c r="CC14" s="50">
        <v>0.3</v>
      </c>
      <c r="CD14" s="40">
        <v>9</v>
      </c>
      <c r="CE14" s="38">
        <v>0.18</v>
      </c>
      <c r="CF14" s="40">
        <v>6</v>
      </c>
      <c r="CG14" s="50">
        <v>0.17</v>
      </c>
      <c r="CH14" s="40">
        <v>1</v>
      </c>
      <c r="CI14" s="38">
        <v>0.03</v>
      </c>
      <c r="CJ14" s="50">
        <v>0.67</v>
      </c>
      <c r="CK14" s="40">
        <v>11</v>
      </c>
      <c r="CL14" s="38">
        <v>0.24</v>
      </c>
      <c r="CM14" s="50">
        <v>0.62</v>
      </c>
      <c r="CN14" s="50">
        <v>0.68</v>
      </c>
      <c r="CO14" s="38">
        <v>0.31</v>
      </c>
      <c r="CP14" s="38">
        <v>0.4</v>
      </c>
    </row>
    <row r="15" spans="1:94" x14ac:dyDescent="0.25">
      <c r="A15" s="40" t="str">
        <f>Demography!A15</f>
        <v>VI12</v>
      </c>
      <c r="B15" s="40">
        <v>31</v>
      </c>
      <c r="C15" s="40">
        <v>6</v>
      </c>
      <c r="D15" s="40">
        <v>12</v>
      </c>
      <c r="E15" s="40">
        <v>5</v>
      </c>
      <c r="F15" s="40"/>
      <c r="G15" s="40" t="s">
        <v>262</v>
      </c>
      <c r="H15" s="40" t="s">
        <v>266</v>
      </c>
      <c r="I15" s="40">
        <v>31</v>
      </c>
      <c r="J15" s="50">
        <v>0.8666666666666667</v>
      </c>
      <c r="K15" s="38">
        <v>3.4399999999999977</v>
      </c>
      <c r="L15" s="50">
        <v>0.4</v>
      </c>
      <c r="M15" s="40">
        <v>12</v>
      </c>
      <c r="N15" s="50">
        <v>0.46666666666666667</v>
      </c>
      <c r="O15" s="38">
        <v>5.7200000000000024</v>
      </c>
      <c r="P15" s="50">
        <v>0</v>
      </c>
      <c r="Q15" s="40">
        <v>6</v>
      </c>
      <c r="R15" s="50">
        <v>0.4</v>
      </c>
      <c r="S15" s="38">
        <v>4.4800000000000013</v>
      </c>
      <c r="T15" s="50">
        <v>0</v>
      </c>
      <c r="U15" s="40">
        <v>5</v>
      </c>
      <c r="V15" s="50">
        <v>0.26666666666666666</v>
      </c>
      <c r="W15" s="38">
        <v>4.7000000000000028</v>
      </c>
      <c r="X15" s="50">
        <v>0</v>
      </c>
      <c r="Y15" s="50">
        <v>0.5</v>
      </c>
      <c r="Z15" s="50">
        <v>1</v>
      </c>
      <c r="AA15" s="50">
        <v>0.73333333333333328</v>
      </c>
      <c r="AB15" s="50">
        <v>0.75</v>
      </c>
      <c r="AC15" s="50">
        <v>0.54545454545454541</v>
      </c>
      <c r="AD15" s="50">
        <v>0.93333333333333335</v>
      </c>
      <c r="AE15" s="40">
        <v>1</v>
      </c>
      <c r="AF15" s="50">
        <f t="shared" si="0"/>
        <v>0.25</v>
      </c>
      <c r="AG15" s="40">
        <v>2</v>
      </c>
      <c r="AH15" s="38">
        <f t="shared" si="1"/>
        <v>0.1</v>
      </c>
      <c r="AI15" s="40">
        <v>3</v>
      </c>
      <c r="AJ15" s="50">
        <f t="shared" si="2"/>
        <v>0.27272727272727271</v>
      </c>
      <c r="AK15" s="40">
        <v>3</v>
      </c>
      <c r="AL15" s="38">
        <f t="shared" si="3"/>
        <v>5.4545454545454543E-2</v>
      </c>
      <c r="AM15" s="40">
        <v>2</v>
      </c>
      <c r="AN15" s="50">
        <f t="shared" si="4"/>
        <v>0.5</v>
      </c>
      <c r="AO15" s="40">
        <v>5</v>
      </c>
      <c r="AP15" s="38">
        <f t="shared" si="5"/>
        <v>0.25</v>
      </c>
      <c r="AQ15" s="40">
        <v>5</v>
      </c>
      <c r="AR15" s="50">
        <f t="shared" si="6"/>
        <v>0.45454545454545453</v>
      </c>
      <c r="AS15" s="40">
        <v>7</v>
      </c>
      <c r="AT15" s="38">
        <f t="shared" si="7"/>
        <v>0.12727272727272726</v>
      </c>
      <c r="AU15" s="40">
        <v>2</v>
      </c>
      <c r="AV15" s="50">
        <f t="shared" si="8"/>
        <v>0.5</v>
      </c>
      <c r="AW15" s="40">
        <v>2</v>
      </c>
      <c r="AX15" s="38">
        <f t="shared" si="9"/>
        <v>0.1</v>
      </c>
      <c r="AY15" s="40">
        <v>4</v>
      </c>
      <c r="AZ15" s="50">
        <f t="shared" si="10"/>
        <v>0.36363636363636365</v>
      </c>
      <c r="BA15" s="40">
        <v>4</v>
      </c>
      <c r="BB15" s="38">
        <f t="shared" si="11"/>
        <v>7.2727272727272724E-2</v>
      </c>
      <c r="BC15" s="40">
        <f t="shared" si="12"/>
        <v>4</v>
      </c>
      <c r="BD15" s="50">
        <f t="shared" si="19"/>
        <v>0.5</v>
      </c>
      <c r="BE15" s="40">
        <f t="shared" si="13"/>
        <v>7</v>
      </c>
      <c r="BF15" s="38">
        <f t="shared" si="17"/>
        <v>0.17499999999999999</v>
      </c>
      <c r="BG15" s="40">
        <f t="shared" si="14"/>
        <v>9</v>
      </c>
      <c r="BH15" s="50">
        <f t="shared" si="18"/>
        <v>0.40909090909090912</v>
      </c>
      <c r="BI15" s="40">
        <f t="shared" si="15"/>
        <v>11</v>
      </c>
      <c r="BJ15" s="38">
        <f t="shared" si="16"/>
        <v>0.1</v>
      </c>
      <c r="BK15" s="40">
        <v>5</v>
      </c>
      <c r="BL15" s="50">
        <v>0.8</v>
      </c>
      <c r="BM15" s="40">
        <v>10</v>
      </c>
      <c r="BN15" s="38">
        <v>0.4</v>
      </c>
      <c r="BO15" s="50">
        <v>0.9</v>
      </c>
      <c r="BP15" s="40">
        <v>21</v>
      </c>
      <c r="BQ15" s="40">
        <v>0.42</v>
      </c>
      <c r="BR15" s="40">
        <v>7</v>
      </c>
      <c r="BS15" s="50">
        <v>0.56999999999999995</v>
      </c>
      <c r="BT15" s="40">
        <v>7</v>
      </c>
      <c r="BU15" s="38">
        <v>0.2</v>
      </c>
      <c r="BV15" s="50">
        <v>0.38</v>
      </c>
      <c r="BW15" s="40">
        <v>5</v>
      </c>
      <c r="BX15" s="38">
        <v>0.13</v>
      </c>
      <c r="BY15" s="40">
        <v>6</v>
      </c>
      <c r="BZ15" s="50">
        <v>0.83</v>
      </c>
      <c r="CA15" s="40">
        <v>5</v>
      </c>
      <c r="CB15" s="38">
        <v>0.17</v>
      </c>
      <c r="CC15" s="50">
        <v>0.11</v>
      </c>
      <c r="CD15" s="40">
        <v>1</v>
      </c>
      <c r="CE15" s="38">
        <v>0.02</v>
      </c>
      <c r="CF15" s="40">
        <v>6</v>
      </c>
      <c r="CG15" s="50">
        <v>0.5</v>
      </c>
      <c r="CH15" s="40">
        <v>3</v>
      </c>
      <c r="CI15" s="38">
        <v>0.1</v>
      </c>
      <c r="CJ15" s="50">
        <v>0.11</v>
      </c>
      <c r="CK15" s="40">
        <v>2</v>
      </c>
      <c r="CL15" s="38">
        <v>0.04</v>
      </c>
      <c r="CM15" s="50">
        <v>0.68</v>
      </c>
      <c r="CN15" s="50">
        <v>0.37</v>
      </c>
      <c r="CO15" s="38">
        <v>0.22</v>
      </c>
      <c r="CP15" s="38">
        <v>0.15</v>
      </c>
    </row>
    <row r="16" spans="1:94" x14ac:dyDescent="0.25">
      <c r="A16" s="34" t="str">
        <f>Demography!A16</f>
        <v>NV1</v>
      </c>
      <c r="B16" s="41">
        <v>45</v>
      </c>
      <c r="C16" s="41">
        <v>54</v>
      </c>
      <c r="D16" s="41">
        <v>51</v>
      </c>
      <c r="E16" s="41">
        <v>42</v>
      </c>
      <c r="F16" s="41">
        <f>AVERAGE(B16:E16)</f>
        <v>48</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50">
        <v>0.96</v>
      </c>
      <c r="CN16" s="50">
        <v>0.89</v>
      </c>
      <c r="CO16" s="38">
        <v>0.61</v>
      </c>
      <c r="CP16" s="38">
        <v>0.67</v>
      </c>
    </row>
    <row r="17" spans="1:94" x14ac:dyDescent="0.25">
      <c r="A17" s="34" t="str">
        <f>Demography!A17</f>
        <v>NV2</v>
      </c>
      <c r="B17" s="41">
        <v>44</v>
      </c>
      <c r="C17" s="41">
        <v>28</v>
      </c>
      <c r="D17" s="41">
        <v>43</v>
      </c>
      <c r="E17" s="41">
        <v>38</v>
      </c>
      <c r="F17" s="41">
        <f t="shared" ref="F17:F23" si="20">AVERAGE(B17:E17)</f>
        <v>38.25</v>
      </c>
      <c r="G17" s="40"/>
      <c r="H17" s="4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50">
        <v>0.87</v>
      </c>
      <c r="CN17" s="50">
        <v>0.78</v>
      </c>
      <c r="CO17" s="38">
        <v>0.57999999999999996</v>
      </c>
      <c r="CP17" s="38">
        <v>0.47</v>
      </c>
    </row>
    <row r="18" spans="1:94" x14ac:dyDescent="0.25">
      <c r="A18" s="34" t="str">
        <f>Demography!A18</f>
        <v>NV3</v>
      </c>
      <c r="B18" s="41">
        <v>24</v>
      </c>
      <c r="C18" s="41">
        <v>25</v>
      </c>
      <c r="D18" s="41">
        <v>36</v>
      </c>
      <c r="E18" s="41">
        <v>27</v>
      </c>
      <c r="F18" s="41">
        <f t="shared" si="20"/>
        <v>28</v>
      </c>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50">
        <v>0.96</v>
      </c>
      <c r="CN18" s="50">
        <v>0.66</v>
      </c>
      <c r="CO18" s="38">
        <v>0.43</v>
      </c>
      <c r="CP18" s="38">
        <v>0.34</v>
      </c>
    </row>
    <row r="19" spans="1:94" x14ac:dyDescent="0.25">
      <c r="A19" s="34" t="str">
        <f>Demography!A19</f>
        <v>NV4</v>
      </c>
      <c r="B19" s="41">
        <v>33</v>
      </c>
      <c r="C19" s="41">
        <v>52</v>
      </c>
      <c r="D19" s="41">
        <v>36</v>
      </c>
      <c r="E19" s="41">
        <v>30</v>
      </c>
      <c r="F19" s="41">
        <f t="shared" si="20"/>
        <v>37.75</v>
      </c>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50">
        <v>0.93</v>
      </c>
      <c r="CN19" s="50">
        <v>0.72</v>
      </c>
      <c r="CO19" s="38">
        <v>0.56000000000000005</v>
      </c>
      <c r="CP19" s="38">
        <v>0.47</v>
      </c>
    </row>
    <row r="20" spans="1:94" x14ac:dyDescent="0.25">
      <c r="A20" s="34" t="str">
        <f>Demography!A20</f>
        <v>NV5</v>
      </c>
      <c r="B20" s="41">
        <v>39</v>
      </c>
      <c r="C20" s="41">
        <v>41</v>
      </c>
      <c r="D20" s="41">
        <v>45</v>
      </c>
      <c r="E20" s="41">
        <v>44</v>
      </c>
      <c r="F20" s="41">
        <f t="shared" si="20"/>
        <v>42.25</v>
      </c>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50">
        <v>0.91</v>
      </c>
      <c r="CN20" s="50">
        <v>0.78</v>
      </c>
      <c r="CO20" s="38">
        <v>0.56999999999999995</v>
      </c>
      <c r="CP20" s="38">
        <v>0.56000000000000005</v>
      </c>
    </row>
    <row r="21" spans="1:94" x14ac:dyDescent="0.25">
      <c r="A21" s="34" t="str">
        <f>Demography!A21</f>
        <v>NV6</v>
      </c>
      <c r="B21" s="34">
        <v>49</v>
      </c>
      <c r="C21" s="34">
        <v>43</v>
      </c>
      <c r="D21" s="34">
        <v>45</v>
      </c>
      <c r="E21" s="34">
        <v>50</v>
      </c>
      <c r="F21" s="41">
        <f t="shared" si="20"/>
        <v>46.75</v>
      </c>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50">
        <v>0.96</v>
      </c>
      <c r="CN21" s="50">
        <v>0.92</v>
      </c>
      <c r="CO21" s="38">
        <v>0.66</v>
      </c>
      <c r="CP21" s="38">
        <v>0.6</v>
      </c>
    </row>
    <row r="22" spans="1:94" x14ac:dyDescent="0.25">
      <c r="A22" s="34" t="str">
        <f>Demography!A22</f>
        <v>NV7</v>
      </c>
      <c r="B22" s="34">
        <v>24</v>
      </c>
      <c r="C22" s="34">
        <v>34</v>
      </c>
      <c r="D22" s="34">
        <v>32</v>
      </c>
      <c r="E22" s="34">
        <v>25</v>
      </c>
      <c r="F22" s="41">
        <f t="shared" si="20"/>
        <v>28.75</v>
      </c>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50">
        <v>0.93</v>
      </c>
      <c r="CN22" s="50">
        <v>0.7</v>
      </c>
      <c r="CO22" s="38">
        <v>0.45</v>
      </c>
      <c r="CP22" s="38">
        <v>0.35</v>
      </c>
    </row>
    <row r="23" spans="1:94" x14ac:dyDescent="0.25">
      <c r="A23" s="34" t="str">
        <f>Demography!A23</f>
        <v>NV8</v>
      </c>
      <c r="B23" s="34">
        <v>42</v>
      </c>
      <c r="C23" s="34">
        <v>45</v>
      </c>
      <c r="D23" s="34">
        <v>40</v>
      </c>
      <c r="E23" s="34">
        <v>43</v>
      </c>
      <c r="F23" s="41">
        <f t="shared" si="20"/>
        <v>42.5</v>
      </c>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50">
        <v>0.96</v>
      </c>
      <c r="CN23" s="50">
        <v>0.92</v>
      </c>
      <c r="CO23" s="38">
        <v>0.56999999999999995</v>
      </c>
      <c r="CP23" s="38">
        <v>0.56999999999999995</v>
      </c>
    </row>
    <row r="25" spans="1:94" x14ac:dyDescent="0.25">
      <c r="F25" s="2"/>
    </row>
  </sheetData>
  <sortState ref="A4:BG15">
    <sortCondition ref="A4:A15" customList="VI1,VI2,VI3,VI4,VI5,VI6,VI7,VI8,VI9,VI10,VI11,VI12"/>
  </sortState>
  <mergeCells count="68">
    <mergeCell ref="AQ2:AT2"/>
    <mergeCell ref="AM1:AT1"/>
    <mergeCell ref="AE2:AH2"/>
    <mergeCell ref="AI2:AL2"/>
    <mergeCell ref="AE1:AL1"/>
    <mergeCell ref="AB1:AD1"/>
    <mergeCell ref="AB2:AB3"/>
    <mergeCell ref="AC2:AC3"/>
    <mergeCell ref="AD2:AD3"/>
    <mergeCell ref="AM2:AP2"/>
    <mergeCell ref="V2:V3"/>
    <mergeCell ref="Y1:AA1"/>
    <mergeCell ref="Y2:Y3"/>
    <mergeCell ref="Z2:Z3"/>
    <mergeCell ref="AA2:AA3"/>
    <mergeCell ref="C2:C3"/>
    <mergeCell ref="Q2:Q3"/>
    <mergeCell ref="R2:R3"/>
    <mergeCell ref="S2:S3"/>
    <mergeCell ref="U2:U3"/>
    <mergeCell ref="BC1:BJ1"/>
    <mergeCell ref="F2:F3"/>
    <mergeCell ref="B1:F1"/>
    <mergeCell ref="A1:A2"/>
    <mergeCell ref="G1:G3"/>
    <mergeCell ref="H1:H3"/>
    <mergeCell ref="I2:I3"/>
    <mergeCell ref="J2:J3"/>
    <mergeCell ref="K2:K3"/>
    <mergeCell ref="M2:M3"/>
    <mergeCell ref="N2:N3"/>
    <mergeCell ref="O2:O3"/>
    <mergeCell ref="W2:W3"/>
    <mergeCell ref="B2:B3"/>
    <mergeCell ref="E2:E3"/>
    <mergeCell ref="D2:D3"/>
    <mergeCell ref="I1:L1"/>
    <mergeCell ref="L2:L3"/>
    <mergeCell ref="P2:P3"/>
    <mergeCell ref="M1:P1"/>
    <mergeCell ref="Q1:T1"/>
    <mergeCell ref="T2:T3"/>
    <mergeCell ref="BR1:BX1"/>
    <mergeCell ref="BS2:BU2"/>
    <mergeCell ref="BV2:BX2"/>
    <mergeCell ref="BY2:BY3"/>
    <mergeCell ref="U1:X1"/>
    <mergeCell ref="X2:X3"/>
    <mergeCell ref="BL2:BN2"/>
    <mergeCell ref="BK2:BK3"/>
    <mergeCell ref="BK1:BQ1"/>
    <mergeCell ref="BO2:BQ2"/>
    <mergeCell ref="BR2:BR3"/>
    <mergeCell ref="AU1:BB1"/>
    <mergeCell ref="AU2:AX2"/>
    <mergeCell ref="AY2:BB2"/>
    <mergeCell ref="BC2:BF2"/>
    <mergeCell ref="BG2:BJ2"/>
    <mergeCell ref="CM2:CN2"/>
    <mergeCell ref="CO2:CP2"/>
    <mergeCell ref="CM1:CP1"/>
    <mergeCell ref="BZ2:CB2"/>
    <mergeCell ref="CC2:CE2"/>
    <mergeCell ref="BY1:CE1"/>
    <mergeCell ref="CF1:CL1"/>
    <mergeCell ref="CF2:CF3"/>
    <mergeCell ref="CG2:CI2"/>
    <mergeCell ref="CJ2:CL2"/>
  </mergeCells>
  <pageMargins left="0.7" right="0.7" top="0.75" bottom="0.75" header="0.3" footer="0.3"/>
  <pageSetup orientation="portrait" verticalDpi="0" r:id="rId1"/>
  <ignoredErrors>
    <ignoredError sqref="BD4 BD5:BD15 BF4:BF15 BH4:BH1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B6" sqref="B6"/>
    </sheetView>
  </sheetViews>
  <sheetFormatPr defaultRowHeight="15" x14ac:dyDescent="0.25"/>
  <cols>
    <col min="1" max="1" width="16.28515625" customWidth="1"/>
    <col min="3" max="3" width="10.42578125" customWidth="1"/>
    <col min="5" max="5" width="10.28515625" customWidth="1"/>
  </cols>
  <sheetData>
    <row r="1" spans="1:5" ht="24" customHeight="1" x14ac:dyDescent="0.25">
      <c r="A1" s="71" t="s">
        <v>0</v>
      </c>
      <c r="B1" s="69" t="s">
        <v>72</v>
      </c>
      <c r="C1" s="69"/>
      <c r="D1" s="74" t="s">
        <v>73</v>
      </c>
      <c r="E1" s="74"/>
    </row>
    <row r="2" spans="1:5" ht="24" customHeight="1" x14ac:dyDescent="0.25">
      <c r="A2" s="71"/>
      <c r="B2" s="80" t="s">
        <v>39</v>
      </c>
      <c r="C2" s="80" t="s">
        <v>16</v>
      </c>
      <c r="D2" s="73" t="s">
        <v>39</v>
      </c>
      <c r="E2" s="73" t="s">
        <v>16</v>
      </c>
    </row>
    <row r="3" spans="1:5" x14ac:dyDescent="0.25">
      <c r="A3" s="53" t="s">
        <v>1</v>
      </c>
      <c r="B3" s="80"/>
      <c r="C3" s="80"/>
      <c r="D3" s="73"/>
      <c r="E3" s="73"/>
    </row>
    <row r="4" spans="1:5" x14ac:dyDescent="0.25">
      <c r="A4" s="4" t="s">
        <v>74</v>
      </c>
      <c r="B4" s="4">
        <v>15</v>
      </c>
      <c r="C4" s="27">
        <v>0.3125</v>
      </c>
      <c r="D4" s="4">
        <v>5</v>
      </c>
      <c r="E4" s="27">
        <v>0.1875</v>
      </c>
    </row>
    <row r="5" spans="1:5" x14ac:dyDescent="0.25">
      <c r="A5" s="4" t="s">
        <v>75</v>
      </c>
      <c r="B5" s="4">
        <v>6</v>
      </c>
      <c r="C5" s="27">
        <v>0.25</v>
      </c>
      <c r="D5" s="4">
        <v>5</v>
      </c>
      <c r="E5" s="27">
        <v>0.1875</v>
      </c>
    </row>
    <row r="6" spans="1:5" x14ac:dyDescent="0.25">
      <c r="A6" s="4" t="s">
        <v>76</v>
      </c>
      <c r="B6" s="4">
        <v>25</v>
      </c>
      <c r="C6" s="27">
        <v>0.75</v>
      </c>
      <c r="D6" s="4">
        <v>14</v>
      </c>
      <c r="E6" s="27">
        <v>0.375</v>
      </c>
    </row>
    <row r="7" spans="1:5" x14ac:dyDescent="0.25">
      <c r="A7" s="4" t="s">
        <v>77</v>
      </c>
      <c r="B7" s="4">
        <v>14</v>
      </c>
      <c r="C7" s="27">
        <v>0.4375</v>
      </c>
      <c r="D7" s="4">
        <v>2</v>
      </c>
      <c r="E7" s="27">
        <v>0.125</v>
      </c>
    </row>
    <row r="8" spans="1:5" x14ac:dyDescent="0.25">
      <c r="A8" s="4" t="s">
        <v>78</v>
      </c>
      <c r="B8" s="4">
        <v>19</v>
      </c>
      <c r="C8" s="27">
        <v>0.625</v>
      </c>
      <c r="D8" s="4">
        <v>9</v>
      </c>
      <c r="E8" s="27">
        <v>0.375</v>
      </c>
    </row>
    <row r="9" spans="1:5" x14ac:dyDescent="0.25">
      <c r="A9" s="4" t="s">
        <v>79</v>
      </c>
      <c r="B9" s="4">
        <v>12</v>
      </c>
      <c r="C9" s="27">
        <v>0.4375</v>
      </c>
      <c r="D9" s="4">
        <v>20</v>
      </c>
      <c r="E9" s="27">
        <v>0.5625</v>
      </c>
    </row>
    <row r="10" spans="1:5" x14ac:dyDescent="0.25">
      <c r="A10" s="4" t="s">
        <v>80</v>
      </c>
      <c r="B10" s="4">
        <v>29</v>
      </c>
      <c r="C10" s="27">
        <v>0.8125</v>
      </c>
      <c r="D10" s="4">
        <v>20</v>
      </c>
      <c r="E10" s="27">
        <v>0.5625</v>
      </c>
    </row>
    <row r="11" spans="1:5" x14ac:dyDescent="0.25">
      <c r="A11" s="4" t="s">
        <v>81</v>
      </c>
      <c r="B11" s="4">
        <v>17</v>
      </c>
      <c r="C11" s="27">
        <v>0.625</v>
      </c>
      <c r="D11" s="4">
        <v>15</v>
      </c>
      <c r="E11" s="27">
        <v>0.5</v>
      </c>
    </row>
    <row r="13" spans="1:5" x14ac:dyDescent="0.25">
      <c r="E13" s="1"/>
    </row>
  </sheetData>
  <mergeCells count="7">
    <mergeCell ref="A1:A2"/>
    <mergeCell ref="B2:B3"/>
    <mergeCell ref="C2:C3"/>
    <mergeCell ref="D2:D3"/>
    <mergeCell ref="E2:E3"/>
    <mergeCell ref="D1:E1"/>
    <mergeCell ref="B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5"/>
  <sheetViews>
    <sheetView workbookViewId="0">
      <selection activeCell="C38" sqref="C38"/>
    </sheetView>
  </sheetViews>
  <sheetFormatPr defaultRowHeight="15" x14ac:dyDescent="0.25"/>
  <cols>
    <col min="1" max="1" width="9.140625" style="4"/>
    <col min="2" max="2" width="25.85546875" customWidth="1"/>
    <col min="3" max="3" width="54.85546875" customWidth="1"/>
    <col min="7" max="8" width="8.85546875" bestFit="1" customWidth="1"/>
    <col min="9" max="10" width="8.42578125" bestFit="1" customWidth="1"/>
    <col min="11" max="12" width="11" customWidth="1"/>
    <col min="13" max="13" width="10" customWidth="1"/>
    <col min="14" max="15" width="10.42578125" customWidth="1"/>
  </cols>
  <sheetData>
    <row r="1" spans="1:16" s="28" customFormat="1" ht="20.25" customHeight="1" x14ac:dyDescent="0.25">
      <c r="A1" s="81" t="s">
        <v>210</v>
      </c>
      <c r="B1" s="83" t="s">
        <v>82</v>
      </c>
      <c r="C1" s="84" t="s">
        <v>83</v>
      </c>
      <c r="D1" s="85" t="s">
        <v>84</v>
      </c>
      <c r="E1" s="85"/>
      <c r="F1" s="85"/>
      <c r="G1" s="79" t="s">
        <v>251</v>
      </c>
      <c r="H1" s="79"/>
      <c r="I1" s="79"/>
      <c r="J1" s="79"/>
      <c r="K1" s="74" t="s">
        <v>253</v>
      </c>
      <c r="L1" s="74" t="s">
        <v>256</v>
      </c>
      <c r="M1" s="69" t="s">
        <v>254</v>
      </c>
      <c r="N1" s="69" t="s">
        <v>252</v>
      </c>
      <c r="O1" s="81" t="s">
        <v>255</v>
      </c>
      <c r="P1" s="81" t="s">
        <v>85</v>
      </c>
    </row>
    <row r="2" spans="1:16" s="28" customFormat="1" ht="21.75" customHeight="1" x14ac:dyDescent="0.25">
      <c r="A2" s="82"/>
      <c r="B2" s="83"/>
      <c r="C2" s="84"/>
      <c r="D2" s="86" t="s">
        <v>86</v>
      </c>
      <c r="E2" s="86" t="s">
        <v>87</v>
      </c>
      <c r="F2" s="85" t="s">
        <v>88</v>
      </c>
      <c r="G2" s="79"/>
      <c r="H2" s="79"/>
      <c r="I2" s="79"/>
      <c r="J2" s="79"/>
      <c r="K2" s="74"/>
      <c r="L2" s="74"/>
      <c r="M2" s="69"/>
      <c r="N2" s="69"/>
      <c r="O2" s="81"/>
      <c r="P2" s="81"/>
    </row>
    <row r="3" spans="1:16" s="28" customFormat="1" x14ac:dyDescent="0.25">
      <c r="A3" s="82"/>
      <c r="B3" s="83"/>
      <c r="C3" s="84"/>
      <c r="D3" s="85"/>
      <c r="E3" s="85"/>
      <c r="F3" s="85"/>
      <c r="G3" s="52" t="s">
        <v>89</v>
      </c>
      <c r="H3" s="52" t="s">
        <v>90</v>
      </c>
      <c r="I3" s="52" t="s">
        <v>91</v>
      </c>
      <c r="J3" s="52" t="s">
        <v>92</v>
      </c>
      <c r="K3" s="74"/>
      <c r="L3" s="74"/>
      <c r="M3" s="69"/>
      <c r="N3" s="69"/>
      <c r="O3" s="51" t="s">
        <v>249</v>
      </c>
      <c r="P3" s="51" t="s">
        <v>250</v>
      </c>
    </row>
    <row r="4" spans="1:16" x14ac:dyDescent="0.25">
      <c r="A4" s="33">
        <v>1</v>
      </c>
      <c r="B4" s="5" t="s">
        <v>93</v>
      </c>
      <c r="C4" s="5" t="s">
        <v>238</v>
      </c>
      <c r="D4" s="35">
        <v>30.68</v>
      </c>
      <c r="E4" s="35">
        <v>37.56</v>
      </c>
      <c r="F4" s="35">
        <f t="shared" ref="F4:F63" si="0">E4-D4</f>
        <v>6.8800000000000026</v>
      </c>
      <c r="G4" s="35">
        <v>0.63639322916666685</v>
      </c>
      <c r="H4" s="35">
        <v>0.60373263888888884</v>
      </c>
      <c r="I4" s="35">
        <v>0.4430338541666668</v>
      </c>
      <c r="J4" s="35">
        <v>0.41102430555555547</v>
      </c>
      <c r="K4" s="36">
        <f>G4-I4</f>
        <v>0.19335937500000006</v>
      </c>
      <c r="L4" s="36">
        <f t="shared" ref="L4:L35" si="1">H4-J4</f>
        <v>0.19270833333333337</v>
      </c>
      <c r="M4" s="37">
        <v>11.21484375</v>
      </c>
      <c r="N4" s="37">
        <v>8.6718750000000018</v>
      </c>
      <c r="O4" s="30"/>
      <c r="P4" s="30"/>
    </row>
    <row r="5" spans="1:16" x14ac:dyDescent="0.25">
      <c r="A5" s="33">
        <v>1</v>
      </c>
      <c r="B5" s="32" t="s">
        <v>94</v>
      </c>
      <c r="C5" s="5" t="s">
        <v>239</v>
      </c>
      <c r="D5" s="35">
        <v>30.41</v>
      </c>
      <c r="E5" s="35">
        <v>38.08</v>
      </c>
      <c r="F5" s="35">
        <f t="shared" si="0"/>
        <v>7.6699999999999982</v>
      </c>
      <c r="G5" s="36">
        <v>0.63444010416666685</v>
      </c>
      <c r="H5" s="36">
        <v>0.4917534722222221</v>
      </c>
      <c r="I5" s="36">
        <v>0.51725260416666685</v>
      </c>
      <c r="J5" s="36">
        <v>0.35373263888888867</v>
      </c>
      <c r="K5" s="36">
        <f t="shared" ref="K5:K63" si="2">G5-I5</f>
        <v>0.1171875</v>
      </c>
      <c r="L5" s="36">
        <f t="shared" si="1"/>
        <v>0.13802083333333343</v>
      </c>
      <c r="M5" s="37">
        <v>6.796875</v>
      </c>
      <c r="N5" s="37">
        <v>6.2109375000000044</v>
      </c>
      <c r="O5" s="30"/>
      <c r="P5" s="30"/>
    </row>
    <row r="6" spans="1:16" x14ac:dyDescent="0.25">
      <c r="A6" s="33">
        <v>1</v>
      </c>
      <c r="B6" s="5" t="s">
        <v>95</v>
      </c>
      <c r="C6" s="5" t="s">
        <v>96</v>
      </c>
      <c r="D6" s="35">
        <v>45.72</v>
      </c>
      <c r="E6" s="35">
        <v>51.06</v>
      </c>
      <c r="F6" s="35">
        <f t="shared" si="0"/>
        <v>5.3400000000000034</v>
      </c>
      <c r="G6" s="35">
        <v>0.51334635416666685</v>
      </c>
      <c r="H6" s="35">
        <v>0.70789930555555569</v>
      </c>
      <c r="I6" s="35">
        <v>0.31608072916666674</v>
      </c>
      <c r="J6" s="35">
        <v>0.43446180555555547</v>
      </c>
      <c r="K6" s="36">
        <f t="shared" si="2"/>
        <v>0.19726562500000011</v>
      </c>
      <c r="L6" s="36">
        <f t="shared" si="1"/>
        <v>0.27343750000000022</v>
      </c>
      <c r="M6" s="37">
        <v>11.441406250000007</v>
      </c>
      <c r="N6" s="37">
        <v>12.304687500000011</v>
      </c>
      <c r="O6" s="30"/>
      <c r="P6" s="30"/>
    </row>
    <row r="7" spans="1:16" x14ac:dyDescent="0.25">
      <c r="A7" s="33">
        <v>1</v>
      </c>
      <c r="B7" s="5" t="s">
        <v>97</v>
      </c>
      <c r="C7" s="5" t="s">
        <v>98</v>
      </c>
      <c r="D7" s="35">
        <v>10.61</v>
      </c>
      <c r="E7" s="35">
        <v>15.97</v>
      </c>
      <c r="F7" s="35">
        <f t="shared" si="0"/>
        <v>5.3600000000000012</v>
      </c>
      <c r="G7" s="35">
        <v>0.51725260416666685</v>
      </c>
      <c r="H7" s="35">
        <v>0.50217013888888884</v>
      </c>
      <c r="I7" s="35">
        <v>0.29459635416666674</v>
      </c>
      <c r="J7" s="35">
        <v>0.38498263888888878</v>
      </c>
      <c r="K7" s="36">
        <f t="shared" si="2"/>
        <v>0.22265625000000011</v>
      </c>
      <c r="L7" s="36">
        <f t="shared" si="1"/>
        <v>0.11718750000000006</v>
      </c>
      <c r="M7" s="37">
        <v>12.914062500000007</v>
      </c>
      <c r="N7" s="37">
        <v>5.2734375000000027</v>
      </c>
      <c r="O7" s="30"/>
      <c r="P7" s="30"/>
    </row>
    <row r="8" spans="1:16" x14ac:dyDescent="0.25">
      <c r="A8" s="33">
        <v>1</v>
      </c>
      <c r="B8" s="5" t="s">
        <v>99</v>
      </c>
      <c r="C8" s="5" t="s">
        <v>240</v>
      </c>
      <c r="D8" s="35">
        <v>43.47</v>
      </c>
      <c r="E8" s="35">
        <v>48.09</v>
      </c>
      <c r="F8" s="35">
        <f t="shared" si="0"/>
        <v>4.6200000000000045</v>
      </c>
      <c r="G8" s="36">
        <v>0.28287760416666674</v>
      </c>
      <c r="H8" s="36">
        <v>0.56467013888888884</v>
      </c>
      <c r="I8" s="36">
        <v>0.21647135416666666</v>
      </c>
      <c r="J8" s="36">
        <v>0.3823784722222221</v>
      </c>
      <c r="K8" s="36">
        <f t="shared" si="2"/>
        <v>6.6406250000000083E-2</v>
      </c>
      <c r="L8" s="36">
        <f t="shared" si="1"/>
        <v>0.18229166666666674</v>
      </c>
      <c r="M8" s="37">
        <v>3.8515625000000049</v>
      </c>
      <c r="N8" s="37">
        <v>8.2031250000000036</v>
      </c>
      <c r="O8" s="30"/>
      <c r="P8" s="30"/>
    </row>
    <row r="9" spans="1:16" x14ac:dyDescent="0.25">
      <c r="A9" s="33">
        <v>1</v>
      </c>
      <c r="B9" s="5" t="s">
        <v>100</v>
      </c>
      <c r="C9" s="5" t="s">
        <v>101</v>
      </c>
      <c r="D9" s="35">
        <v>14.11</v>
      </c>
      <c r="E9" s="35">
        <v>23.68</v>
      </c>
      <c r="F9" s="35">
        <f t="shared" si="0"/>
        <v>9.57</v>
      </c>
      <c r="G9" s="35">
        <v>0.54850260416666685</v>
      </c>
      <c r="H9" s="35">
        <v>0.52300347222222221</v>
      </c>
      <c r="I9" s="35">
        <v>0.4039713541666668</v>
      </c>
      <c r="J9" s="35">
        <v>0.4058159722222221</v>
      </c>
      <c r="K9" s="36">
        <f t="shared" si="2"/>
        <v>0.14453125000000006</v>
      </c>
      <c r="L9" s="36">
        <f t="shared" si="1"/>
        <v>0.11718750000000011</v>
      </c>
      <c r="M9" s="37">
        <v>8.3828125000000036</v>
      </c>
      <c r="N9" s="37">
        <v>5.2734375000000053</v>
      </c>
      <c r="O9" s="30"/>
      <c r="P9" s="30"/>
    </row>
    <row r="10" spans="1:16" x14ac:dyDescent="0.25">
      <c r="A10" s="33">
        <v>1</v>
      </c>
      <c r="B10" s="5" t="s">
        <v>102</v>
      </c>
      <c r="C10" s="5" t="s">
        <v>103</v>
      </c>
      <c r="D10" s="36">
        <v>39.090000000000003</v>
      </c>
      <c r="E10" s="36">
        <v>42.25</v>
      </c>
      <c r="F10" s="35">
        <f t="shared" si="0"/>
        <v>3.1599999999999966</v>
      </c>
      <c r="G10" s="38">
        <v>0.45468750000000002</v>
      </c>
      <c r="H10" s="38">
        <v>0.42916666666666681</v>
      </c>
      <c r="I10" s="38">
        <v>0.38750000000000001</v>
      </c>
      <c r="J10" s="38">
        <v>0.35000000000000014</v>
      </c>
      <c r="K10" s="36">
        <f t="shared" si="2"/>
        <v>6.7187500000000011E-2</v>
      </c>
      <c r="L10" s="36">
        <f t="shared" si="1"/>
        <v>7.9166666666666663E-2</v>
      </c>
      <c r="M10" s="37">
        <v>3.8968750000000005</v>
      </c>
      <c r="N10" s="37">
        <v>3.5625</v>
      </c>
      <c r="O10" s="30"/>
      <c r="P10" s="30"/>
    </row>
    <row r="11" spans="1:16" x14ac:dyDescent="0.25">
      <c r="A11" s="33">
        <v>1</v>
      </c>
      <c r="B11" s="5" t="s">
        <v>104</v>
      </c>
      <c r="C11" s="5" t="s">
        <v>105</v>
      </c>
      <c r="D11" s="36">
        <v>13.02</v>
      </c>
      <c r="E11" s="36">
        <v>20.07</v>
      </c>
      <c r="F11" s="36">
        <f t="shared" si="0"/>
        <v>7.0500000000000007</v>
      </c>
      <c r="G11" s="38">
        <v>0.63437500000000002</v>
      </c>
      <c r="H11" s="38">
        <v>0.49583333333333346</v>
      </c>
      <c r="I11" s="38">
        <v>0.48281249999999998</v>
      </c>
      <c r="J11" s="38">
        <v>0.41041666666666676</v>
      </c>
      <c r="K11" s="36">
        <f t="shared" si="2"/>
        <v>0.15156250000000004</v>
      </c>
      <c r="L11" s="36">
        <f t="shared" si="1"/>
        <v>8.5416666666666696E-2</v>
      </c>
      <c r="M11" s="37">
        <v>8.7906250000000021</v>
      </c>
      <c r="N11" s="37">
        <v>3.8437500000000013</v>
      </c>
      <c r="O11" s="30"/>
      <c r="P11" s="30"/>
    </row>
    <row r="12" spans="1:16" x14ac:dyDescent="0.25">
      <c r="A12" s="33">
        <v>1</v>
      </c>
      <c r="B12" s="5" t="s">
        <v>106</v>
      </c>
      <c r="C12" s="5" t="s">
        <v>107</v>
      </c>
      <c r="D12" s="35">
        <v>34.49</v>
      </c>
      <c r="E12" s="35">
        <v>42.28</v>
      </c>
      <c r="F12" s="35">
        <f t="shared" si="0"/>
        <v>7.7899999999999991</v>
      </c>
      <c r="G12" s="36">
        <v>0.4860026041666668</v>
      </c>
      <c r="H12" s="36">
        <v>0.53342013888888884</v>
      </c>
      <c r="I12" s="36">
        <v>0.25944010416666669</v>
      </c>
      <c r="J12" s="36">
        <v>0.34852430555555536</v>
      </c>
      <c r="K12" s="36">
        <f t="shared" si="2"/>
        <v>0.22656250000000011</v>
      </c>
      <c r="L12" s="36">
        <f t="shared" si="1"/>
        <v>0.18489583333333348</v>
      </c>
      <c r="M12" s="37">
        <v>13.140625000000007</v>
      </c>
      <c r="N12" s="37">
        <v>8.3203125000000071</v>
      </c>
      <c r="O12" s="30"/>
      <c r="P12" s="30"/>
    </row>
    <row r="13" spans="1:16" x14ac:dyDescent="0.25">
      <c r="A13" s="33">
        <v>1</v>
      </c>
      <c r="B13" s="5" t="s">
        <v>108</v>
      </c>
      <c r="C13" s="5" t="s">
        <v>109</v>
      </c>
      <c r="D13" s="35">
        <v>41.7</v>
      </c>
      <c r="E13" s="35">
        <v>46.96</v>
      </c>
      <c r="F13" s="35">
        <f t="shared" si="0"/>
        <v>5.259999999999998</v>
      </c>
      <c r="G13" s="36">
        <v>0.52897135416666685</v>
      </c>
      <c r="H13" s="36">
        <v>0.53602430555555558</v>
      </c>
      <c r="I13" s="36">
        <v>0.4703776041666668</v>
      </c>
      <c r="J13" s="36">
        <v>0.43967013888888878</v>
      </c>
      <c r="K13" s="36">
        <f t="shared" si="2"/>
        <v>5.8593750000000056E-2</v>
      </c>
      <c r="L13" s="36">
        <f t="shared" si="1"/>
        <v>9.6354166666666796E-2</v>
      </c>
      <c r="M13" s="37">
        <v>3.3984375000000031</v>
      </c>
      <c r="N13" s="37">
        <v>4.3359375000000062</v>
      </c>
      <c r="O13" s="30"/>
      <c r="P13" s="30"/>
    </row>
    <row r="14" spans="1:16" x14ac:dyDescent="0.25">
      <c r="A14" s="33">
        <v>1</v>
      </c>
      <c r="B14" s="5" t="s">
        <v>110</v>
      </c>
      <c r="C14" s="5" t="s">
        <v>111</v>
      </c>
      <c r="D14" s="35">
        <v>18.899999999999999</v>
      </c>
      <c r="E14" s="35">
        <v>23.49</v>
      </c>
      <c r="F14" s="35">
        <f t="shared" si="0"/>
        <v>4.59</v>
      </c>
      <c r="G14" s="36">
        <v>0.53092447916666685</v>
      </c>
      <c r="H14" s="36">
        <v>0.55946180555555558</v>
      </c>
      <c r="I14" s="36">
        <v>0.23209635416666666</v>
      </c>
      <c r="J14" s="36">
        <v>0.40321180555555547</v>
      </c>
      <c r="K14" s="36">
        <f t="shared" si="2"/>
        <v>0.29882812500000022</v>
      </c>
      <c r="L14" s="36">
        <f t="shared" si="1"/>
        <v>0.15625000000000011</v>
      </c>
      <c r="M14" s="37">
        <v>17.332031250000014</v>
      </c>
      <c r="N14" s="37">
        <v>7.0312500000000053</v>
      </c>
      <c r="O14" s="30"/>
      <c r="P14" s="30"/>
    </row>
    <row r="15" spans="1:16" x14ac:dyDescent="0.25">
      <c r="A15" s="33">
        <v>1</v>
      </c>
      <c r="B15" s="5" t="s">
        <v>112</v>
      </c>
      <c r="C15" s="5" t="s">
        <v>113</v>
      </c>
      <c r="D15" s="35">
        <v>24.93</v>
      </c>
      <c r="E15" s="35">
        <v>28.97</v>
      </c>
      <c r="F15" s="35">
        <f t="shared" si="0"/>
        <v>4.0399999999999991</v>
      </c>
      <c r="G15" s="36">
        <v>0.59537760416666685</v>
      </c>
      <c r="H15" s="36">
        <v>0.61675347222222221</v>
      </c>
      <c r="I15" s="36">
        <v>0.36686197916666674</v>
      </c>
      <c r="J15" s="36">
        <v>0.40321180555555547</v>
      </c>
      <c r="K15" s="36">
        <f t="shared" si="2"/>
        <v>0.22851562500000011</v>
      </c>
      <c r="L15" s="36">
        <f t="shared" si="1"/>
        <v>0.21354166666666674</v>
      </c>
      <c r="M15" s="37">
        <v>13.253906250000007</v>
      </c>
      <c r="N15" s="37">
        <v>9.6093750000000036</v>
      </c>
      <c r="O15" s="30"/>
      <c r="P15" s="30"/>
    </row>
    <row r="16" spans="1:16" x14ac:dyDescent="0.25">
      <c r="A16" s="33">
        <v>1</v>
      </c>
      <c r="B16" s="5" t="s">
        <v>114</v>
      </c>
      <c r="C16" s="5" t="s">
        <v>115</v>
      </c>
      <c r="D16" s="35">
        <v>23.97</v>
      </c>
      <c r="E16" s="35">
        <v>27.81</v>
      </c>
      <c r="F16" s="35">
        <f t="shared" si="0"/>
        <v>3.84</v>
      </c>
      <c r="G16" s="36">
        <v>0.60709635416666685</v>
      </c>
      <c r="H16" s="36">
        <v>0.59852430555555558</v>
      </c>
      <c r="I16" s="36">
        <v>0.29069010416666674</v>
      </c>
      <c r="J16" s="36">
        <v>0.39539930555555547</v>
      </c>
      <c r="K16" s="36">
        <f t="shared" si="2"/>
        <v>0.31640625000000011</v>
      </c>
      <c r="L16" s="36">
        <f t="shared" si="1"/>
        <v>0.20312500000000011</v>
      </c>
      <c r="M16" s="37">
        <v>18.351562500000007</v>
      </c>
      <c r="N16" s="37">
        <v>9.1406250000000053</v>
      </c>
      <c r="O16" s="30"/>
      <c r="P16" s="30"/>
    </row>
    <row r="17" spans="1:16" x14ac:dyDescent="0.25">
      <c r="A17" s="33">
        <v>1</v>
      </c>
      <c r="B17" s="5" t="s">
        <v>116</v>
      </c>
      <c r="C17" s="5" t="s">
        <v>117</v>
      </c>
      <c r="D17" s="35">
        <v>10.86</v>
      </c>
      <c r="E17" s="35">
        <v>15.28</v>
      </c>
      <c r="F17" s="35">
        <f t="shared" si="0"/>
        <v>4.42</v>
      </c>
      <c r="G17" s="36">
        <v>0.92936197916666696</v>
      </c>
      <c r="H17" s="36">
        <v>0.53342013888888884</v>
      </c>
      <c r="I17" s="36">
        <v>0.62076822916666685</v>
      </c>
      <c r="J17" s="36">
        <v>0.48133680555555547</v>
      </c>
      <c r="K17" s="36">
        <f t="shared" si="2"/>
        <v>0.30859375000000011</v>
      </c>
      <c r="L17" s="36">
        <f t="shared" si="1"/>
        <v>5.208333333333337E-2</v>
      </c>
      <c r="M17" s="37">
        <v>17.898437500000007</v>
      </c>
      <c r="N17" s="37">
        <v>2.3437500000000018</v>
      </c>
      <c r="O17" s="30"/>
      <c r="P17" s="30"/>
    </row>
    <row r="18" spans="1:16" x14ac:dyDescent="0.25">
      <c r="A18" s="33">
        <v>1</v>
      </c>
      <c r="B18" s="5" t="s">
        <v>118</v>
      </c>
      <c r="C18" s="5" t="s">
        <v>119</v>
      </c>
      <c r="D18" s="35">
        <v>23.25</v>
      </c>
      <c r="E18" s="35">
        <v>29.45</v>
      </c>
      <c r="F18" s="35">
        <f t="shared" si="0"/>
        <v>6.1999999999999993</v>
      </c>
      <c r="G18" s="36">
        <v>0.99186197916666707</v>
      </c>
      <c r="H18" s="36">
        <v>0.54383680555555558</v>
      </c>
      <c r="I18" s="36">
        <v>0.56608072916666685</v>
      </c>
      <c r="J18" s="36">
        <v>0.39539930555555547</v>
      </c>
      <c r="K18" s="36">
        <f t="shared" si="2"/>
        <v>0.42578125000000022</v>
      </c>
      <c r="L18" s="36">
        <f t="shared" si="1"/>
        <v>0.14843750000000011</v>
      </c>
      <c r="M18" s="37">
        <v>24.695312500000014</v>
      </c>
      <c r="N18" s="37">
        <v>6.6796875000000053</v>
      </c>
      <c r="O18" s="30"/>
      <c r="P18" s="30"/>
    </row>
    <row r="19" spans="1:16" x14ac:dyDescent="0.25">
      <c r="A19" s="33">
        <v>2</v>
      </c>
      <c r="B19" s="5" t="s">
        <v>120</v>
      </c>
      <c r="C19" s="5" t="s">
        <v>121</v>
      </c>
      <c r="D19" s="35">
        <v>40.93</v>
      </c>
      <c r="E19" s="35">
        <v>48.18</v>
      </c>
      <c r="F19" s="35">
        <f t="shared" si="0"/>
        <v>7.25</v>
      </c>
      <c r="G19" s="36">
        <v>0.67350260416666685</v>
      </c>
      <c r="H19" s="36">
        <v>0.50477430555555547</v>
      </c>
      <c r="I19" s="36">
        <v>0.59147135416666685</v>
      </c>
      <c r="J19" s="36">
        <v>0.43185763888888878</v>
      </c>
      <c r="K19" s="36">
        <f t="shared" si="2"/>
        <v>8.203125E-2</v>
      </c>
      <c r="L19" s="36">
        <f t="shared" si="1"/>
        <v>7.2916666666666685E-2</v>
      </c>
      <c r="M19" s="37">
        <v>4.7578125</v>
      </c>
      <c r="N19" s="37">
        <v>3.2812500000000009</v>
      </c>
      <c r="O19" s="30"/>
      <c r="P19" s="30"/>
    </row>
    <row r="20" spans="1:16" x14ac:dyDescent="0.25">
      <c r="A20" s="33">
        <v>2</v>
      </c>
      <c r="B20" s="5" t="s">
        <v>122</v>
      </c>
      <c r="C20" s="5" t="s">
        <v>123</v>
      </c>
      <c r="D20" s="35">
        <v>7.73</v>
      </c>
      <c r="E20" s="35">
        <v>15.55</v>
      </c>
      <c r="F20" s="35">
        <f t="shared" si="0"/>
        <v>7.82</v>
      </c>
      <c r="G20" s="35">
        <v>0.34733072916666674</v>
      </c>
      <c r="H20" s="35">
        <v>0.66883680555555558</v>
      </c>
      <c r="I20" s="35">
        <v>0.23990885416666666</v>
      </c>
      <c r="J20" s="35">
        <v>0.36675347222222204</v>
      </c>
      <c r="K20" s="36">
        <f t="shared" si="2"/>
        <v>0.10742187500000008</v>
      </c>
      <c r="L20" s="36">
        <f t="shared" si="1"/>
        <v>0.30208333333333354</v>
      </c>
      <c r="M20" s="37">
        <v>6.2304687500000044</v>
      </c>
      <c r="N20" s="37">
        <v>13.593750000000009</v>
      </c>
      <c r="O20" s="30"/>
      <c r="P20" s="30"/>
    </row>
    <row r="21" spans="1:16" x14ac:dyDescent="0.25">
      <c r="A21" s="33">
        <v>2</v>
      </c>
      <c r="B21" s="5" t="s">
        <v>124</v>
      </c>
      <c r="C21" s="5" t="s">
        <v>125</v>
      </c>
      <c r="D21" s="35">
        <v>44.55</v>
      </c>
      <c r="E21" s="35">
        <v>50.43</v>
      </c>
      <c r="F21" s="35">
        <f t="shared" si="0"/>
        <v>5.8800000000000026</v>
      </c>
      <c r="G21" s="36">
        <v>0.57779947916666685</v>
      </c>
      <c r="H21" s="36">
        <v>0.4839409722222221</v>
      </c>
      <c r="I21" s="36">
        <v>0.4820963541666668</v>
      </c>
      <c r="J21" s="36">
        <v>0.4292534722222221</v>
      </c>
      <c r="K21" s="36">
        <f t="shared" si="2"/>
        <v>9.5703125000000056E-2</v>
      </c>
      <c r="L21" s="36">
        <f t="shared" si="1"/>
        <v>5.46875E-2</v>
      </c>
      <c r="M21" s="37">
        <v>5.5507812500000036</v>
      </c>
      <c r="N21" s="37">
        <v>2.4609375</v>
      </c>
      <c r="O21" s="30"/>
      <c r="P21" s="30"/>
    </row>
    <row r="22" spans="1:16" x14ac:dyDescent="0.25">
      <c r="A22" s="33">
        <v>2</v>
      </c>
      <c r="B22" s="5" t="s">
        <v>126</v>
      </c>
      <c r="C22" s="5" t="s">
        <v>164</v>
      </c>
      <c r="D22" s="36">
        <v>17.07</v>
      </c>
      <c r="E22" s="36">
        <v>21.88</v>
      </c>
      <c r="F22" s="35">
        <f t="shared" si="0"/>
        <v>4.8099999999999987</v>
      </c>
      <c r="G22" s="38">
        <v>0.41093750000000001</v>
      </c>
      <c r="H22" s="38">
        <v>0.52083333333333348</v>
      </c>
      <c r="I22" s="38">
        <v>0.33750000000000002</v>
      </c>
      <c r="J22" s="38">
        <v>0.43750000000000011</v>
      </c>
      <c r="K22" s="36">
        <f t="shared" si="2"/>
        <v>7.3437499999999989E-2</v>
      </c>
      <c r="L22" s="36">
        <f t="shared" si="1"/>
        <v>8.333333333333337E-2</v>
      </c>
      <c r="M22" s="37">
        <v>4.2593749999999995</v>
      </c>
      <c r="N22" s="37">
        <v>3.7500000000000018</v>
      </c>
      <c r="O22" s="30"/>
      <c r="P22" s="30"/>
    </row>
    <row r="23" spans="1:16" x14ac:dyDescent="0.25">
      <c r="A23" s="33">
        <v>2</v>
      </c>
      <c r="B23" s="5" t="s">
        <v>127</v>
      </c>
      <c r="C23" s="5" t="s">
        <v>241</v>
      </c>
      <c r="D23" s="35">
        <v>28.88</v>
      </c>
      <c r="E23" s="35">
        <v>37.479999999999997</v>
      </c>
      <c r="F23" s="35">
        <f t="shared" si="0"/>
        <v>8.5999999999999979</v>
      </c>
      <c r="G23" s="35">
        <v>0.63834635416666685</v>
      </c>
      <c r="H23" s="35">
        <v>0.51258680555555558</v>
      </c>
      <c r="I23" s="35">
        <v>0.4293619791666668</v>
      </c>
      <c r="J23" s="35">
        <v>0.2287326388888887</v>
      </c>
      <c r="K23" s="36">
        <f t="shared" si="2"/>
        <v>0.20898437500000006</v>
      </c>
      <c r="L23" s="36">
        <f t="shared" si="1"/>
        <v>0.28385416666666685</v>
      </c>
      <c r="M23" s="37">
        <v>12.121093750000004</v>
      </c>
      <c r="N23" s="37">
        <v>12.773437500000009</v>
      </c>
      <c r="O23" s="30"/>
      <c r="P23" s="30"/>
    </row>
    <row r="24" spans="1:16" x14ac:dyDescent="0.25">
      <c r="A24" s="33">
        <v>2</v>
      </c>
      <c r="B24" s="5" t="s">
        <v>128</v>
      </c>
      <c r="C24" s="5" t="s">
        <v>129</v>
      </c>
      <c r="D24" s="35">
        <v>30.89</v>
      </c>
      <c r="E24" s="35">
        <v>37.92</v>
      </c>
      <c r="F24" s="35">
        <f t="shared" si="0"/>
        <v>7.0300000000000011</v>
      </c>
      <c r="G24" s="36">
        <v>0.65787760416666685</v>
      </c>
      <c r="H24" s="36">
        <v>0.3980034722222221</v>
      </c>
      <c r="I24" s="36">
        <v>0.4469401041666668</v>
      </c>
      <c r="J24" s="36">
        <v>1.7795138888888493E-2</v>
      </c>
      <c r="K24" s="36">
        <f t="shared" si="2"/>
        <v>0.21093750000000006</v>
      </c>
      <c r="L24" s="36">
        <f t="shared" si="1"/>
        <v>0.38020833333333359</v>
      </c>
      <c r="M24" s="37">
        <v>12.234375000000004</v>
      </c>
      <c r="N24" s="37">
        <v>17.109375000000011</v>
      </c>
      <c r="O24" s="30"/>
      <c r="P24" s="30"/>
    </row>
    <row r="25" spans="1:16" x14ac:dyDescent="0.25">
      <c r="A25" s="33">
        <v>2</v>
      </c>
      <c r="B25" s="5" t="s">
        <v>130</v>
      </c>
      <c r="C25" s="5" t="s">
        <v>131</v>
      </c>
      <c r="D25" s="35">
        <v>34.64</v>
      </c>
      <c r="E25" s="35">
        <v>40.69</v>
      </c>
      <c r="F25" s="35">
        <f t="shared" si="0"/>
        <v>6.0499999999999972</v>
      </c>
      <c r="G25" s="36">
        <v>0.54069010416666685</v>
      </c>
      <c r="H25" s="36">
        <v>0.55685763888888884</v>
      </c>
      <c r="I25" s="36">
        <v>0.30631510416666674</v>
      </c>
      <c r="J25" s="36">
        <v>0.3980034722222221</v>
      </c>
      <c r="K25" s="36">
        <f t="shared" si="2"/>
        <v>0.23437500000000011</v>
      </c>
      <c r="L25" s="36">
        <f t="shared" si="1"/>
        <v>0.15885416666666674</v>
      </c>
      <c r="M25" s="37">
        <v>13.593750000000007</v>
      </c>
      <c r="N25" s="37">
        <v>7.1484375000000036</v>
      </c>
      <c r="O25" s="30"/>
      <c r="P25" s="30"/>
    </row>
    <row r="26" spans="1:16" x14ac:dyDescent="0.25">
      <c r="A26" s="33">
        <v>2</v>
      </c>
      <c r="B26" s="5" t="s">
        <v>132</v>
      </c>
      <c r="C26" s="5" t="s">
        <v>133</v>
      </c>
      <c r="D26" s="35">
        <v>39.090000000000003</v>
      </c>
      <c r="E26" s="35">
        <v>44.36</v>
      </c>
      <c r="F26" s="35">
        <f t="shared" si="0"/>
        <v>5.269999999999996</v>
      </c>
      <c r="G26" s="36">
        <v>0.67545572916666685</v>
      </c>
      <c r="H26" s="36">
        <v>0.63758680555555558</v>
      </c>
      <c r="I26" s="36">
        <v>0.55045572916666685</v>
      </c>
      <c r="J26" s="36">
        <v>0.39539930555555547</v>
      </c>
      <c r="K26" s="36">
        <f t="shared" si="2"/>
        <v>0.125</v>
      </c>
      <c r="L26" s="36">
        <f t="shared" si="1"/>
        <v>0.24218750000000011</v>
      </c>
      <c r="M26" s="37">
        <v>7.25</v>
      </c>
      <c r="N26" s="37">
        <v>10.898437500000005</v>
      </c>
      <c r="O26" s="30"/>
      <c r="P26" s="30"/>
    </row>
    <row r="27" spans="1:16" x14ac:dyDescent="0.25">
      <c r="A27" s="33">
        <v>2</v>
      </c>
      <c r="B27" s="5" t="s">
        <v>134</v>
      </c>
      <c r="C27" s="5" t="s">
        <v>135</v>
      </c>
      <c r="D27" s="35">
        <v>16.850000000000001</v>
      </c>
      <c r="E27" s="35">
        <v>21.98</v>
      </c>
      <c r="F27" s="35">
        <f t="shared" si="0"/>
        <v>5.129999999999999</v>
      </c>
      <c r="G27" s="36">
        <v>0.4137369791666668</v>
      </c>
      <c r="H27" s="36">
        <v>0.61154513888888884</v>
      </c>
      <c r="I27" s="36">
        <v>0.19889322916666666</v>
      </c>
      <c r="J27" s="36">
        <v>0.36154513888888867</v>
      </c>
      <c r="K27" s="36">
        <f t="shared" si="2"/>
        <v>0.21484375000000014</v>
      </c>
      <c r="L27" s="36">
        <f t="shared" si="1"/>
        <v>0.25000000000000017</v>
      </c>
      <c r="M27" s="37">
        <v>12.460937500000009</v>
      </c>
      <c r="N27" s="37">
        <v>11.250000000000007</v>
      </c>
      <c r="O27" s="30"/>
      <c r="P27" s="30"/>
    </row>
    <row r="28" spans="1:16" x14ac:dyDescent="0.25">
      <c r="A28" s="33">
        <v>2</v>
      </c>
      <c r="B28" s="5" t="s">
        <v>136</v>
      </c>
      <c r="C28" s="5" t="s">
        <v>137</v>
      </c>
      <c r="D28" s="35">
        <v>3.51</v>
      </c>
      <c r="E28" s="35">
        <v>8.1</v>
      </c>
      <c r="F28" s="35">
        <f t="shared" si="0"/>
        <v>4.59</v>
      </c>
      <c r="G28" s="36">
        <v>0.68522135416666685</v>
      </c>
      <c r="H28" s="36">
        <v>0.51779513888888884</v>
      </c>
      <c r="I28" s="36">
        <v>0.32194010416666674</v>
      </c>
      <c r="J28" s="36">
        <v>0.36154513888888867</v>
      </c>
      <c r="K28" s="36">
        <f t="shared" si="2"/>
        <v>0.36328125000000011</v>
      </c>
      <c r="L28" s="36">
        <f t="shared" si="1"/>
        <v>0.15625000000000017</v>
      </c>
      <c r="M28" s="37">
        <v>21.070312500000007</v>
      </c>
      <c r="N28" s="37">
        <v>7.0312500000000071</v>
      </c>
      <c r="O28" s="30"/>
      <c r="P28" s="30"/>
    </row>
    <row r="29" spans="1:16" x14ac:dyDescent="0.25">
      <c r="A29" s="33">
        <v>2</v>
      </c>
      <c r="B29" s="5" t="s">
        <v>138</v>
      </c>
      <c r="C29" s="5" t="s">
        <v>139</v>
      </c>
      <c r="D29" s="35">
        <v>16.63</v>
      </c>
      <c r="E29" s="35">
        <v>20.58</v>
      </c>
      <c r="F29" s="35">
        <f t="shared" si="0"/>
        <v>3.9499999999999993</v>
      </c>
      <c r="G29" s="36">
        <v>0.56217447916666685</v>
      </c>
      <c r="H29" s="36">
        <v>0.57508680555555558</v>
      </c>
      <c r="I29" s="36">
        <v>0.4254557291666668</v>
      </c>
      <c r="J29" s="36">
        <v>0.40842013888888878</v>
      </c>
      <c r="K29" s="36">
        <f t="shared" si="2"/>
        <v>0.13671875000000006</v>
      </c>
      <c r="L29" s="36">
        <f t="shared" si="1"/>
        <v>0.1666666666666668</v>
      </c>
      <c r="M29" s="37">
        <v>7.9296875000000036</v>
      </c>
      <c r="N29" s="37">
        <v>7.5000000000000062</v>
      </c>
      <c r="O29" s="30"/>
      <c r="P29" s="30"/>
    </row>
    <row r="30" spans="1:16" x14ac:dyDescent="0.25">
      <c r="A30" s="33">
        <v>2</v>
      </c>
      <c r="B30" s="5" t="s">
        <v>140</v>
      </c>
      <c r="C30" s="5" t="s">
        <v>242</v>
      </c>
      <c r="D30" s="35">
        <v>26.84</v>
      </c>
      <c r="E30" s="35">
        <v>30.94</v>
      </c>
      <c r="F30" s="35">
        <f t="shared" si="0"/>
        <v>4.1000000000000014</v>
      </c>
      <c r="G30" s="36">
        <v>0.4996744791666668</v>
      </c>
      <c r="H30" s="36">
        <v>0.48914930555555547</v>
      </c>
      <c r="I30" s="36">
        <v>0.39811197916666674</v>
      </c>
      <c r="J30" s="36">
        <v>0.3901909722222221</v>
      </c>
      <c r="K30" s="36">
        <f t="shared" si="2"/>
        <v>0.10156250000000006</v>
      </c>
      <c r="L30" s="36">
        <f t="shared" si="1"/>
        <v>9.895833333333337E-2</v>
      </c>
      <c r="M30" s="37">
        <v>5.8906250000000036</v>
      </c>
      <c r="N30" s="37">
        <v>4.4531250000000018</v>
      </c>
      <c r="O30" s="30"/>
      <c r="P30" s="30"/>
    </row>
    <row r="31" spans="1:16" x14ac:dyDescent="0.25">
      <c r="A31" s="33">
        <v>2</v>
      </c>
      <c r="B31" s="5" t="s">
        <v>141</v>
      </c>
      <c r="C31" s="5" t="s">
        <v>142</v>
      </c>
      <c r="D31" s="35">
        <v>22.4</v>
      </c>
      <c r="E31" s="35">
        <v>26.85</v>
      </c>
      <c r="F31" s="35">
        <f t="shared" si="0"/>
        <v>4.4500000000000028</v>
      </c>
      <c r="G31" s="36">
        <v>0.4742838541666668</v>
      </c>
      <c r="H31" s="36">
        <v>0.59592013888888884</v>
      </c>
      <c r="I31" s="36">
        <v>0.1363932291666666</v>
      </c>
      <c r="J31" s="36">
        <v>0.40060763888888878</v>
      </c>
      <c r="K31" s="36">
        <f t="shared" si="2"/>
        <v>0.33789062500000022</v>
      </c>
      <c r="L31" s="36">
        <f t="shared" si="1"/>
        <v>0.19531250000000006</v>
      </c>
      <c r="M31" s="37">
        <v>19.597656250000014</v>
      </c>
      <c r="N31" s="37">
        <v>8.7890625000000018</v>
      </c>
      <c r="O31" s="30"/>
      <c r="P31" s="30"/>
    </row>
    <row r="32" spans="1:16" x14ac:dyDescent="0.25">
      <c r="A32" s="33">
        <v>2</v>
      </c>
      <c r="B32" s="5" t="s">
        <v>143</v>
      </c>
      <c r="C32" s="5" t="s">
        <v>243</v>
      </c>
      <c r="D32" s="35">
        <v>40.35</v>
      </c>
      <c r="E32" s="35">
        <v>42.9</v>
      </c>
      <c r="F32" s="35">
        <f t="shared" si="0"/>
        <v>2.5499999999999972</v>
      </c>
      <c r="G32" s="36">
        <v>0.80436197916666696</v>
      </c>
      <c r="H32" s="36">
        <v>0.55685763888888884</v>
      </c>
      <c r="I32" s="36">
        <v>0.63444010416666685</v>
      </c>
      <c r="J32" s="36">
        <v>0.4292534722222221</v>
      </c>
      <c r="K32" s="36">
        <f t="shared" si="2"/>
        <v>0.16992187500000011</v>
      </c>
      <c r="L32" s="36">
        <f t="shared" si="1"/>
        <v>0.12760416666666674</v>
      </c>
      <c r="M32" s="37">
        <v>9.8554687500000071</v>
      </c>
      <c r="N32" s="37">
        <v>5.7421875000000036</v>
      </c>
      <c r="O32" s="30"/>
      <c r="P32" s="30"/>
    </row>
    <row r="33" spans="1:16" x14ac:dyDescent="0.25">
      <c r="A33" s="33">
        <v>2</v>
      </c>
      <c r="B33" s="5" t="s">
        <v>144</v>
      </c>
      <c r="C33" s="5" t="s">
        <v>125</v>
      </c>
      <c r="D33" s="35">
        <v>10.69</v>
      </c>
      <c r="E33" s="35">
        <v>16.79</v>
      </c>
      <c r="F33" s="35">
        <f t="shared" si="0"/>
        <v>6.1</v>
      </c>
      <c r="G33" s="36">
        <v>0.55436197916666685</v>
      </c>
      <c r="H33" s="36">
        <v>0.4995659722222221</v>
      </c>
      <c r="I33" s="36">
        <v>0.4235026041666668</v>
      </c>
      <c r="J33" s="36">
        <v>0.3901909722222221</v>
      </c>
      <c r="K33" s="36">
        <f t="shared" si="2"/>
        <v>0.13085937500000006</v>
      </c>
      <c r="L33" s="36">
        <f t="shared" si="1"/>
        <v>0.109375</v>
      </c>
      <c r="M33" s="37">
        <v>7.5898437500000036</v>
      </c>
      <c r="N33" s="37">
        <v>4.921875</v>
      </c>
      <c r="O33" s="30"/>
      <c r="P33" s="30"/>
    </row>
    <row r="34" spans="1:16" x14ac:dyDescent="0.25">
      <c r="A34" s="33">
        <v>3</v>
      </c>
      <c r="B34" s="5" t="s">
        <v>145</v>
      </c>
      <c r="C34" s="5" t="s">
        <v>146</v>
      </c>
      <c r="D34" s="35">
        <v>21.22</v>
      </c>
      <c r="E34" s="35">
        <v>28.65</v>
      </c>
      <c r="F34" s="35">
        <f t="shared" si="0"/>
        <v>7.43</v>
      </c>
      <c r="G34" s="35">
        <v>0.63834635416666685</v>
      </c>
      <c r="H34" s="35">
        <v>0.4917534722222221</v>
      </c>
      <c r="I34" s="35">
        <v>0.4098307291666668</v>
      </c>
      <c r="J34" s="35">
        <v>0.31467013888888867</v>
      </c>
      <c r="K34" s="36">
        <f t="shared" si="2"/>
        <v>0.22851562500000006</v>
      </c>
      <c r="L34" s="36">
        <f t="shared" si="1"/>
        <v>0.17708333333333343</v>
      </c>
      <c r="M34" s="37">
        <v>13.253906250000004</v>
      </c>
      <c r="N34" s="37">
        <v>7.9687500000000044</v>
      </c>
      <c r="O34" s="30"/>
      <c r="P34" s="30"/>
    </row>
    <row r="35" spans="1:16" x14ac:dyDescent="0.25">
      <c r="A35" s="33">
        <v>3</v>
      </c>
      <c r="B35" s="5" t="s">
        <v>147</v>
      </c>
      <c r="C35" s="5" t="s">
        <v>148</v>
      </c>
      <c r="D35" s="35">
        <v>26.22</v>
      </c>
      <c r="E35" s="35">
        <v>33.61</v>
      </c>
      <c r="F35" s="35">
        <f t="shared" si="0"/>
        <v>7.3900000000000006</v>
      </c>
      <c r="G35" s="36">
        <v>0.54654947916666685</v>
      </c>
      <c r="H35" s="36">
        <v>0.54904513888888884</v>
      </c>
      <c r="I35" s="36">
        <v>0.26920572916666669</v>
      </c>
      <c r="J35" s="36">
        <v>0.37196180555555547</v>
      </c>
      <c r="K35" s="36">
        <f t="shared" si="2"/>
        <v>0.27734375000000017</v>
      </c>
      <c r="L35" s="36">
        <f t="shared" si="1"/>
        <v>0.17708333333333337</v>
      </c>
      <c r="M35" s="37">
        <v>16.085937500000011</v>
      </c>
      <c r="N35" s="37">
        <v>7.9687500000000018</v>
      </c>
      <c r="O35" s="30"/>
      <c r="P35" s="30"/>
    </row>
    <row r="36" spans="1:16" x14ac:dyDescent="0.25">
      <c r="A36" s="33">
        <v>3</v>
      </c>
      <c r="B36" s="5" t="s">
        <v>149</v>
      </c>
      <c r="C36" s="5" t="s">
        <v>150</v>
      </c>
      <c r="D36" s="35">
        <v>26.93</v>
      </c>
      <c r="E36" s="35">
        <v>32.57</v>
      </c>
      <c r="F36" s="35">
        <f t="shared" si="0"/>
        <v>5.6400000000000006</v>
      </c>
      <c r="G36" s="36">
        <v>0.52897135416666685</v>
      </c>
      <c r="H36" s="36">
        <v>0.4761284722222221</v>
      </c>
      <c r="I36" s="36">
        <v>0.4195963541666668</v>
      </c>
      <c r="J36" s="36">
        <v>0.39279513888888878</v>
      </c>
      <c r="K36" s="36">
        <f t="shared" si="2"/>
        <v>0.10937500000000006</v>
      </c>
      <c r="L36" s="36">
        <f t="shared" ref="L36:L63" si="3">H36-J36</f>
        <v>8.3333333333333315E-2</v>
      </c>
      <c r="M36" s="37">
        <v>6.3437500000000036</v>
      </c>
      <c r="N36" s="37">
        <v>3.7499999999999991</v>
      </c>
      <c r="O36" s="30"/>
      <c r="P36" s="30"/>
    </row>
    <row r="37" spans="1:16" x14ac:dyDescent="0.25">
      <c r="A37" s="33">
        <v>3</v>
      </c>
      <c r="B37" s="5" t="s">
        <v>151</v>
      </c>
      <c r="C37" s="5" t="s">
        <v>152</v>
      </c>
      <c r="D37" s="35">
        <v>42.79</v>
      </c>
      <c r="E37" s="35">
        <v>47.49</v>
      </c>
      <c r="F37" s="35">
        <f t="shared" si="0"/>
        <v>4.7000000000000028</v>
      </c>
      <c r="G37" s="35">
        <v>0.56022135416666685</v>
      </c>
      <c r="H37" s="35">
        <v>0.50998263888888884</v>
      </c>
      <c r="I37" s="35">
        <v>0.4742838541666668</v>
      </c>
      <c r="J37" s="35">
        <v>0.3901909722222221</v>
      </c>
      <c r="K37" s="36">
        <f t="shared" si="2"/>
        <v>8.5937500000000056E-2</v>
      </c>
      <c r="L37" s="36">
        <f t="shared" si="3"/>
        <v>0.11979166666666674</v>
      </c>
      <c r="M37" s="37">
        <v>4.9843750000000036</v>
      </c>
      <c r="N37" s="37">
        <v>5.3906250000000036</v>
      </c>
      <c r="O37" s="30"/>
      <c r="P37" s="30"/>
    </row>
    <row r="38" spans="1:16" x14ac:dyDescent="0.25">
      <c r="A38" s="33">
        <v>3</v>
      </c>
      <c r="B38" s="5" t="s">
        <v>153</v>
      </c>
      <c r="C38" s="5" t="s">
        <v>154</v>
      </c>
      <c r="D38" s="35">
        <v>11.28</v>
      </c>
      <c r="E38" s="35">
        <v>19.32</v>
      </c>
      <c r="F38" s="35">
        <f t="shared" si="0"/>
        <v>8.0400000000000009</v>
      </c>
      <c r="G38" s="35">
        <v>0.51529947916666685</v>
      </c>
      <c r="H38" s="35">
        <v>0.56727430555555558</v>
      </c>
      <c r="I38" s="35">
        <v>0.37467447916666674</v>
      </c>
      <c r="J38" s="35">
        <v>0.35373263888888867</v>
      </c>
      <c r="K38" s="36">
        <f t="shared" si="2"/>
        <v>0.14062500000000011</v>
      </c>
      <c r="L38" s="36">
        <f t="shared" si="3"/>
        <v>0.21354166666666691</v>
      </c>
      <c r="M38" s="37">
        <v>8.1562500000000071</v>
      </c>
      <c r="N38" s="37">
        <v>9.6093750000000107</v>
      </c>
      <c r="O38" s="30"/>
      <c r="P38" s="30"/>
    </row>
    <row r="39" spans="1:16" x14ac:dyDescent="0.25">
      <c r="A39" s="33">
        <v>3</v>
      </c>
      <c r="B39" s="5" t="s">
        <v>155</v>
      </c>
      <c r="C39" s="5" t="s">
        <v>156</v>
      </c>
      <c r="D39" s="35">
        <v>4.8099999999999996</v>
      </c>
      <c r="E39" s="35">
        <v>13.7</v>
      </c>
      <c r="F39" s="35">
        <f t="shared" si="0"/>
        <v>8.89</v>
      </c>
      <c r="G39" s="35">
        <v>0.4527994791666668</v>
      </c>
      <c r="H39" s="35">
        <v>0.3901909722222221</v>
      </c>
      <c r="I39" s="35">
        <v>0.32975260416666674</v>
      </c>
      <c r="J39" s="35">
        <v>0.28862847222222204</v>
      </c>
      <c r="K39" s="36">
        <f t="shared" si="2"/>
        <v>0.12304687500000006</v>
      </c>
      <c r="L39" s="36">
        <f t="shared" si="3"/>
        <v>0.10156250000000006</v>
      </c>
      <c r="M39" s="37">
        <v>7.1367187500000036</v>
      </c>
      <c r="N39" s="37">
        <v>4.5703125000000027</v>
      </c>
      <c r="O39" s="30"/>
      <c r="P39" s="30"/>
    </row>
    <row r="40" spans="1:16" x14ac:dyDescent="0.25">
      <c r="A40" s="33">
        <v>3</v>
      </c>
      <c r="B40" s="5" t="s">
        <v>157</v>
      </c>
      <c r="C40" s="5" t="s">
        <v>158</v>
      </c>
      <c r="D40" s="35">
        <v>25.69</v>
      </c>
      <c r="E40" s="35">
        <v>32.11</v>
      </c>
      <c r="F40" s="35">
        <f t="shared" si="0"/>
        <v>6.4199999999999982</v>
      </c>
      <c r="G40" s="36">
        <v>0.68522135416666685</v>
      </c>
      <c r="H40" s="36">
        <v>0.45529513888888878</v>
      </c>
      <c r="I40" s="36">
        <v>0.51529947916666685</v>
      </c>
      <c r="J40" s="36">
        <v>0.28342013888888867</v>
      </c>
      <c r="K40" s="36">
        <f t="shared" si="2"/>
        <v>0.169921875</v>
      </c>
      <c r="L40" s="36">
        <f t="shared" si="3"/>
        <v>0.17187500000000011</v>
      </c>
      <c r="M40" s="37">
        <v>9.85546875</v>
      </c>
      <c r="N40" s="37">
        <v>7.7343750000000053</v>
      </c>
      <c r="O40" s="30"/>
      <c r="P40" s="30"/>
    </row>
    <row r="41" spans="1:16" x14ac:dyDescent="0.25">
      <c r="A41" s="33">
        <v>3</v>
      </c>
      <c r="B41" s="5" t="s">
        <v>159</v>
      </c>
      <c r="C41" s="5" t="s">
        <v>160</v>
      </c>
      <c r="D41" s="35">
        <v>10.85</v>
      </c>
      <c r="E41" s="35">
        <v>18.52</v>
      </c>
      <c r="F41" s="35">
        <f t="shared" si="0"/>
        <v>7.67</v>
      </c>
      <c r="G41" s="36">
        <v>0.68717447916666685</v>
      </c>
      <c r="H41" s="36">
        <v>0.61935763888888884</v>
      </c>
      <c r="I41" s="36">
        <v>0.52701822916666685</v>
      </c>
      <c r="J41" s="36">
        <v>0.38758680555555547</v>
      </c>
      <c r="K41" s="36">
        <f t="shared" si="2"/>
        <v>0.16015625</v>
      </c>
      <c r="L41" s="36">
        <f t="shared" si="3"/>
        <v>0.23177083333333337</v>
      </c>
      <c r="M41" s="37">
        <v>9.2890625</v>
      </c>
      <c r="N41" s="37">
        <v>10.429687500000002</v>
      </c>
      <c r="O41" s="30"/>
      <c r="P41" s="30"/>
    </row>
    <row r="42" spans="1:16" x14ac:dyDescent="0.25">
      <c r="A42" s="33">
        <v>3</v>
      </c>
      <c r="B42" s="5" t="s">
        <v>161</v>
      </c>
      <c r="C42" s="5" t="s">
        <v>244</v>
      </c>
      <c r="D42" s="35">
        <v>44.33</v>
      </c>
      <c r="E42" s="35">
        <v>50.53</v>
      </c>
      <c r="F42" s="35">
        <f t="shared" si="0"/>
        <v>6.2000000000000028</v>
      </c>
      <c r="G42" s="35">
        <v>0.4703776041666668</v>
      </c>
      <c r="H42" s="35">
        <v>0.57508680555555558</v>
      </c>
      <c r="I42" s="35">
        <v>0.21061197916666666</v>
      </c>
      <c r="J42" s="35">
        <v>0.37977430555555547</v>
      </c>
      <c r="K42" s="36">
        <f t="shared" si="2"/>
        <v>0.25976562500000011</v>
      </c>
      <c r="L42" s="36">
        <f t="shared" si="3"/>
        <v>0.19531250000000011</v>
      </c>
      <c r="M42" s="37">
        <v>15.066406250000007</v>
      </c>
      <c r="N42" s="37">
        <v>8.7890625000000053</v>
      </c>
      <c r="O42" s="30"/>
      <c r="P42" s="30"/>
    </row>
    <row r="43" spans="1:16" x14ac:dyDescent="0.25">
      <c r="A43" s="33">
        <v>3</v>
      </c>
      <c r="B43" s="5" t="s">
        <v>162</v>
      </c>
      <c r="C43" s="5" t="s">
        <v>245</v>
      </c>
      <c r="D43" s="35">
        <v>45.08</v>
      </c>
      <c r="E43" s="35">
        <v>50.62</v>
      </c>
      <c r="F43" s="35">
        <f t="shared" si="0"/>
        <v>5.5399999999999991</v>
      </c>
      <c r="G43" s="36">
        <v>0.79850260416666696</v>
      </c>
      <c r="H43" s="36">
        <v>0.59071180555555558</v>
      </c>
      <c r="I43" s="36">
        <v>0.4098307291666668</v>
      </c>
      <c r="J43" s="36">
        <v>0.40842013888888878</v>
      </c>
      <c r="K43" s="36">
        <f t="shared" si="2"/>
        <v>0.38867187500000017</v>
      </c>
      <c r="L43" s="36">
        <f t="shared" si="3"/>
        <v>0.1822916666666668</v>
      </c>
      <c r="M43" s="37">
        <v>22.542968750000011</v>
      </c>
      <c r="N43" s="37">
        <v>8.2031250000000053</v>
      </c>
      <c r="O43" s="30"/>
      <c r="P43" s="30"/>
    </row>
    <row r="44" spans="1:16" x14ac:dyDescent="0.25">
      <c r="A44" s="33">
        <v>3</v>
      </c>
      <c r="B44" s="5" t="s">
        <v>163</v>
      </c>
      <c r="C44" s="5" t="s">
        <v>164</v>
      </c>
      <c r="D44" s="35">
        <v>17.7</v>
      </c>
      <c r="E44" s="35">
        <v>23.41</v>
      </c>
      <c r="F44" s="35">
        <f t="shared" si="0"/>
        <v>5.7100000000000009</v>
      </c>
      <c r="G44" s="36">
        <v>0.58951822916666685</v>
      </c>
      <c r="H44" s="36">
        <v>0.61154513888888884</v>
      </c>
      <c r="I44" s="36">
        <v>0.37858072916666674</v>
      </c>
      <c r="J44" s="36">
        <v>0.41102430555555547</v>
      </c>
      <c r="K44" s="36">
        <f t="shared" si="2"/>
        <v>0.21093750000000011</v>
      </c>
      <c r="L44" s="36">
        <f t="shared" si="3"/>
        <v>0.20052083333333337</v>
      </c>
      <c r="M44" s="37">
        <v>12.234375000000007</v>
      </c>
      <c r="N44" s="37">
        <v>9.0234375000000018</v>
      </c>
      <c r="O44" s="30"/>
      <c r="P44" s="30"/>
    </row>
    <row r="45" spans="1:16" x14ac:dyDescent="0.25">
      <c r="A45" s="33">
        <v>3</v>
      </c>
      <c r="B45" s="5" t="s">
        <v>165</v>
      </c>
      <c r="C45" s="5" t="s">
        <v>166</v>
      </c>
      <c r="D45" s="35">
        <v>37.85</v>
      </c>
      <c r="E45" s="35">
        <v>42.86</v>
      </c>
      <c r="F45" s="35">
        <f t="shared" si="0"/>
        <v>5.009999999999998</v>
      </c>
      <c r="G45" s="36">
        <v>0.4645182291666668</v>
      </c>
      <c r="H45" s="36">
        <v>0.46310763888888878</v>
      </c>
      <c r="I45" s="36">
        <v>0.33561197916666674</v>
      </c>
      <c r="J45" s="36">
        <v>0.3745659722222221</v>
      </c>
      <c r="K45" s="36">
        <f t="shared" si="2"/>
        <v>0.12890625000000006</v>
      </c>
      <c r="L45" s="36">
        <f t="shared" si="3"/>
        <v>8.8541666666666685E-2</v>
      </c>
      <c r="M45" s="37">
        <v>7.4765625000000036</v>
      </c>
      <c r="N45" s="37">
        <v>3.9843750000000009</v>
      </c>
      <c r="O45" s="30"/>
      <c r="P45" s="30"/>
    </row>
    <row r="46" spans="1:16" x14ac:dyDescent="0.25">
      <c r="A46" s="33">
        <v>3</v>
      </c>
      <c r="B46" s="5" t="s">
        <v>167</v>
      </c>
      <c r="C46" s="5" t="s">
        <v>168</v>
      </c>
      <c r="D46" s="35">
        <v>27.48</v>
      </c>
      <c r="E46" s="35">
        <v>31.58</v>
      </c>
      <c r="F46" s="35">
        <f t="shared" si="0"/>
        <v>4.0999999999999979</v>
      </c>
      <c r="G46" s="36">
        <v>0.1598307291666666</v>
      </c>
      <c r="H46" s="36">
        <v>0.61935763888888884</v>
      </c>
      <c r="I46" s="36">
        <v>3.5807291666665186E-3</v>
      </c>
      <c r="J46" s="36">
        <v>0.46571180555555547</v>
      </c>
      <c r="K46" s="36">
        <f t="shared" si="2"/>
        <v>0.15625000000000008</v>
      </c>
      <c r="L46" s="36">
        <f t="shared" si="3"/>
        <v>0.15364583333333337</v>
      </c>
      <c r="M46" s="37">
        <v>9.0625000000000053</v>
      </c>
      <c r="N46" s="37">
        <v>6.9140625000000018</v>
      </c>
      <c r="O46" s="30"/>
      <c r="P46" s="30"/>
    </row>
    <row r="47" spans="1:16" x14ac:dyDescent="0.25">
      <c r="A47" s="33">
        <v>3</v>
      </c>
      <c r="B47" s="5" t="s">
        <v>169</v>
      </c>
      <c r="C47" s="5" t="s">
        <v>246</v>
      </c>
      <c r="D47" s="35">
        <v>34.35</v>
      </c>
      <c r="E47" s="35">
        <v>37.39</v>
      </c>
      <c r="F47" s="35">
        <f t="shared" si="0"/>
        <v>3.0399999999999991</v>
      </c>
      <c r="G47" s="36">
        <v>0.73404947916666696</v>
      </c>
      <c r="H47" s="36">
        <v>0.58810763888888884</v>
      </c>
      <c r="I47" s="36">
        <v>0.4957682291666668</v>
      </c>
      <c r="J47" s="36">
        <v>0.41883680555555547</v>
      </c>
      <c r="K47" s="36">
        <f t="shared" si="2"/>
        <v>0.23828125000000017</v>
      </c>
      <c r="L47" s="36">
        <f t="shared" si="3"/>
        <v>0.16927083333333337</v>
      </c>
      <c r="M47" s="37">
        <v>13.820312500000009</v>
      </c>
      <c r="N47" s="37">
        <v>7.6171875000000018</v>
      </c>
      <c r="O47" s="30"/>
      <c r="P47" s="30"/>
    </row>
    <row r="48" spans="1:16" x14ac:dyDescent="0.25">
      <c r="A48" s="33">
        <v>3</v>
      </c>
      <c r="B48" s="5" t="s">
        <v>170</v>
      </c>
      <c r="C48" s="5" t="s">
        <v>171</v>
      </c>
      <c r="D48" s="36">
        <v>28.06</v>
      </c>
      <c r="E48" s="36">
        <v>31.22</v>
      </c>
      <c r="F48" s="36">
        <f t="shared" si="0"/>
        <v>3.16</v>
      </c>
      <c r="G48" s="38">
        <v>0.65625</v>
      </c>
      <c r="H48" s="38">
        <v>0.55833333333333346</v>
      </c>
      <c r="I48" s="38">
        <v>0.43281249999999999</v>
      </c>
      <c r="J48" s="38">
        <v>0.41250000000000014</v>
      </c>
      <c r="K48" s="36">
        <f t="shared" si="2"/>
        <v>0.22343750000000001</v>
      </c>
      <c r="L48" s="36">
        <f t="shared" si="3"/>
        <v>0.14583333333333331</v>
      </c>
      <c r="M48" s="37">
        <v>12.959375000000001</v>
      </c>
      <c r="N48" s="37">
        <v>6.5624999999999991</v>
      </c>
      <c r="O48" s="30"/>
      <c r="P48" s="30"/>
    </row>
    <row r="49" spans="1:16" x14ac:dyDescent="0.25">
      <c r="A49" s="33">
        <v>4</v>
      </c>
      <c r="B49" s="5" t="s">
        <v>172</v>
      </c>
      <c r="C49" s="5" t="s">
        <v>173</v>
      </c>
      <c r="D49" s="35">
        <v>34.97</v>
      </c>
      <c r="E49" s="35">
        <v>41.53</v>
      </c>
      <c r="F49" s="35">
        <f t="shared" si="0"/>
        <v>6.5600000000000023</v>
      </c>
      <c r="G49" s="36">
        <v>0.63444010416666685</v>
      </c>
      <c r="H49" s="36">
        <v>0.50217013888888884</v>
      </c>
      <c r="I49" s="36">
        <v>0.38248697916666674</v>
      </c>
      <c r="J49" s="36">
        <v>0.42404513888888878</v>
      </c>
      <c r="K49" s="36">
        <f t="shared" si="2"/>
        <v>0.25195312500000011</v>
      </c>
      <c r="L49" s="36">
        <f t="shared" si="3"/>
        <v>7.8125000000000056E-2</v>
      </c>
      <c r="M49" s="37">
        <v>14.613281250000007</v>
      </c>
      <c r="N49" s="37">
        <v>3.5156250000000027</v>
      </c>
      <c r="O49" s="30"/>
      <c r="P49" s="30"/>
    </row>
    <row r="50" spans="1:16" x14ac:dyDescent="0.25">
      <c r="A50" s="33">
        <v>4</v>
      </c>
      <c r="B50" s="5" t="s">
        <v>174</v>
      </c>
      <c r="C50" s="5" t="s">
        <v>113</v>
      </c>
      <c r="D50" s="35">
        <v>41.5</v>
      </c>
      <c r="E50" s="35">
        <v>49.17</v>
      </c>
      <c r="F50" s="35">
        <f t="shared" si="0"/>
        <v>7.6700000000000017</v>
      </c>
      <c r="G50" s="36">
        <v>0.23404947916666666</v>
      </c>
      <c r="H50" s="36">
        <v>0.57248263888888884</v>
      </c>
      <c r="I50" s="36">
        <v>6.8033854166666574E-2</v>
      </c>
      <c r="J50" s="36">
        <v>0.34852430555555536</v>
      </c>
      <c r="K50" s="36">
        <f t="shared" si="2"/>
        <v>0.16601562500000008</v>
      </c>
      <c r="L50" s="36">
        <f t="shared" si="3"/>
        <v>0.22395833333333348</v>
      </c>
      <c r="M50" s="37">
        <v>9.6289062500000053</v>
      </c>
      <c r="N50" s="37">
        <v>10.078125000000007</v>
      </c>
      <c r="O50" s="30"/>
      <c r="P50" s="30"/>
    </row>
    <row r="51" spans="1:16" x14ac:dyDescent="0.25">
      <c r="A51" s="33">
        <v>4</v>
      </c>
      <c r="B51" s="5" t="s">
        <v>175</v>
      </c>
      <c r="C51" s="5" t="s">
        <v>176</v>
      </c>
      <c r="D51" s="35">
        <v>14.33</v>
      </c>
      <c r="E51" s="35">
        <v>18.97</v>
      </c>
      <c r="F51" s="35">
        <f t="shared" si="0"/>
        <v>4.6399999999999988</v>
      </c>
      <c r="G51" s="36">
        <v>0.62858072916666685</v>
      </c>
      <c r="H51" s="36">
        <v>0.55164930555555558</v>
      </c>
      <c r="I51" s="36">
        <v>0.51529947916666685</v>
      </c>
      <c r="J51" s="36">
        <v>0.42664930555555547</v>
      </c>
      <c r="K51" s="36">
        <f t="shared" si="2"/>
        <v>0.11328125</v>
      </c>
      <c r="L51" s="36">
        <f t="shared" si="3"/>
        <v>0.12500000000000011</v>
      </c>
      <c r="M51" s="37">
        <v>6.5703125</v>
      </c>
      <c r="N51" s="37">
        <v>5.6250000000000053</v>
      </c>
      <c r="O51" s="30"/>
      <c r="P51" s="30"/>
    </row>
    <row r="52" spans="1:16" x14ac:dyDescent="0.25">
      <c r="A52" s="33">
        <v>4</v>
      </c>
      <c r="B52" s="5" t="s">
        <v>177</v>
      </c>
      <c r="C52" s="5" t="s">
        <v>98</v>
      </c>
      <c r="D52" s="35">
        <v>26.95</v>
      </c>
      <c r="E52" s="35">
        <v>31.96</v>
      </c>
      <c r="F52" s="35">
        <f t="shared" si="0"/>
        <v>5.0100000000000016</v>
      </c>
      <c r="G52" s="35">
        <v>0.59733072916666685</v>
      </c>
      <c r="H52" s="35">
        <v>0.47873263888888878</v>
      </c>
      <c r="I52" s="35">
        <v>0.38639322916666674</v>
      </c>
      <c r="J52" s="35">
        <v>0.3823784722222221</v>
      </c>
      <c r="K52" s="36">
        <f t="shared" si="2"/>
        <v>0.21093750000000011</v>
      </c>
      <c r="L52" s="36">
        <f t="shared" si="3"/>
        <v>9.6354166666666685E-2</v>
      </c>
      <c r="M52" s="37">
        <v>12.234375000000007</v>
      </c>
      <c r="N52" s="37">
        <v>4.3359375000000009</v>
      </c>
      <c r="O52" s="30"/>
      <c r="P52" s="30"/>
    </row>
    <row r="53" spans="1:16" x14ac:dyDescent="0.25">
      <c r="A53" s="33">
        <v>4</v>
      </c>
      <c r="B53" s="5" t="s">
        <v>178</v>
      </c>
      <c r="C53" s="5" t="s">
        <v>179</v>
      </c>
      <c r="D53" s="35">
        <v>14.3</v>
      </c>
      <c r="E53" s="35">
        <v>19.88</v>
      </c>
      <c r="F53" s="35">
        <f t="shared" si="0"/>
        <v>5.5799999999999983</v>
      </c>
      <c r="G53" s="36">
        <v>0.4469401041666668</v>
      </c>
      <c r="H53" s="36">
        <v>0.50737847222222221</v>
      </c>
      <c r="I53" s="36">
        <v>0.35123697916666674</v>
      </c>
      <c r="J53" s="36">
        <v>0.33289930555555536</v>
      </c>
      <c r="K53" s="36">
        <f t="shared" si="2"/>
        <v>9.5703125000000056E-2</v>
      </c>
      <c r="L53" s="36">
        <f t="shared" si="3"/>
        <v>0.17447916666666685</v>
      </c>
      <c r="M53" s="37">
        <v>5.5507812500000036</v>
      </c>
      <c r="N53" s="37">
        <v>7.851562500000008</v>
      </c>
      <c r="O53" s="30"/>
      <c r="P53" s="30"/>
    </row>
    <row r="54" spans="1:16" x14ac:dyDescent="0.25">
      <c r="A54" s="33">
        <v>4</v>
      </c>
      <c r="B54" s="5" t="s">
        <v>180</v>
      </c>
      <c r="C54" s="5" t="s">
        <v>181</v>
      </c>
      <c r="D54" s="35">
        <v>14.88</v>
      </c>
      <c r="E54" s="35">
        <v>20.27</v>
      </c>
      <c r="F54" s="35">
        <f t="shared" si="0"/>
        <v>5.3899999999999988</v>
      </c>
      <c r="G54" s="36">
        <v>0.61881510416666685</v>
      </c>
      <c r="H54" s="36">
        <v>0.61154513888888884</v>
      </c>
      <c r="I54" s="36">
        <v>0.18912760416666666</v>
      </c>
      <c r="J54" s="36">
        <v>0.47352430555555547</v>
      </c>
      <c r="K54" s="36">
        <f t="shared" si="2"/>
        <v>0.42968750000000022</v>
      </c>
      <c r="L54" s="36">
        <f t="shared" si="3"/>
        <v>0.13802083333333337</v>
      </c>
      <c r="M54" s="37">
        <v>24.921875000000014</v>
      </c>
      <c r="N54" s="37">
        <v>6.2109375000000018</v>
      </c>
      <c r="O54" s="30"/>
      <c r="P54" s="30"/>
    </row>
    <row r="55" spans="1:16" x14ac:dyDescent="0.25">
      <c r="A55" s="33">
        <v>4</v>
      </c>
      <c r="B55" s="5" t="s">
        <v>182</v>
      </c>
      <c r="C55" s="5" t="s">
        <v>183</v>
      </c>
      <c r="D55" s="35">
        <v>16.96</v>
      </c>
      <c r="E55" s="35">
        <v>25.6</v>
      </c>
      <c r="F55" s="35">
        <f t="shared" si="0"/>
        <v>8.64</v>
      </c>
      <c r="G55" s="36">
        <v>0.59342447916666685</v>
      </c>
      <c r="H55" s="36">
        <v>0.44748263888888878</v>
      </c>
      <c r="I55" s="36">
        <v>0.50944010416666685</v>
      </c>
      <c r="J55" s="36">
        <v>0.35373263888888867</v>
      </c>
      <c r="K55" s="36">
        <f t="shared" si="2"/>
        <v>8.3984375E-2</v>
      </c>
      <c r="L55" s="36">
        <f t="shared" si="3"/>
        <v>9.3750000000000111E-2</v>
      </c>
      <c r="M55" s="37">
        <v>4.87109375</v>
      </c>
      <c r="N55" s="37">
        <v>4.2187500000000053</v>
      </c>
      <c r="O55" s="30"/>
      <c r="P55" s="30"/>
    </row>
    <row r="56" spans="1:16" x14ac:dyDescent="0.25">
      <c r="A56" s="33">
        <v>4</v>
      </c>
      <c r="B56" s="5" t="s">
        <v>184</v>
      </c>
      <c r="C56" s="5" t="s">
        <v>247</v>
      </c>
      <c r="D56" s="35">
        <v>9.69</v>
      </c>
      <c r="E56" s="35">
        <v>16.559999999999999</v>
      </c>
      <c r="F56" s="35">
        <f t="shared" si="0"/>
        <v>6.8699999999999992</v>
      </c>
      <c r="G56" s="36">
        <v>0.56412760416666685</v>
      </c>
      <c r="H56" s="36">
        <v>0.52821180555555558</v>
      </c>
      <c r="I56" s="36">
        <v>0.4352213541666668</v>
      </c>
      <c r="J56" s="36">
        <v>0.4370659722222221</v>
      </c>
      <c r="K56" s="36">
        <f t="shared" si="2"/>
        <v>0.12890625000000006</v>
      </c>
      <c r="L56" s="36">
        <f t="shared" si="3"/>
        <v>9.1145833333333481E-2</v>
      </c>
      <c r="M56" s="37">
        <v>7.4765625000000036</v>
      </c>
      <c r="N56" s="37">
        <v>4.1015625000000071</v>
      </c>
      <c r="O56" s="30"/>
      <c r="P56" s="30"/>
    </row>
    <row r="57" spans="1:16" x14ac:dyDescent="0.25">
      <c r="A57" s="33">
        <v>4</v>
      </c>
      <c r="B57" s="5" t="s">
        <v>185</v>
      </c>
      <c r="C57" s="5" t="s">
        <v>186</v>
      </c>
      <c r="D57" s="35">
        <v>29.89</v>
      </c>
      <c r="E57" s="35">
        <v>36.950000000000003</v>
      </c>
      <c r="F57" s="35">
        <f t="shared" si="0"/>
        <v>7.0600000000000023</v>
      </c>
      <c r="G57" s="36">
        <v>0.33951822916666674</v>
      </c>
      <c r="H57" s="36">
        <v>0.65581597222222221</v>
      </c>
      <c r="I57" s="36">
        <v>5.5338541666665186E-3</v>
      </c>
      <c r="J57" s="36">
        <v>0.38498263888888878</v>
      </c>
      <c r="K57" s="36">
        <f t="shared" si="2"/>
        <v>0.33398437500000022</v>
      </c>
      <c r="L57" s="36">
        <f t="shared" si="3"/>
        <v>0.27083333333333343</v>
      </c>
      <c r="M57" s="37">
        <v>19.371093750000014</v>
      </c>
      <c r="N57" s="37">
        <v>12.187500000000004</v>
      </c>
      <c r="O57" s="30"/>
      <c r="P57" s="30"/>
    </row>
    <row r="58" spans="1:16" x14ac:dyDescent="0.25">
      <c r="A58" s="33">
        <v>4</v>
      </c>
      <c r="B58" s="5" t="s">
        <v>187</v>
      </c>
      <c r="C58" s="5" t="s">
        <v>248</v>
      </c>
      <c r="D58" s="35">
        <v>25.53</v>
      </c>
      <c r="E58" s="35">
        <v>30.48</v>
      </c>
      <c r="F58" s="35">
        <f t="shared" si="0"/>
        <v>4.9499999999999993</v>
      </c>
      <c r="G58" s="36">
        <v>0.53678385416666685</v>
      </c>
      <c r="H58" s="36">
        <v>0.67404513888888895</v>
      </c>
      <c r="I58" s="36">
        <v>0.26920572916666669</v>
      </c>
      <c r="J58" s="36">
        <v>0.33810763888888867</v>
      </c>
      <c r="K58" s="36">
        <f t="shared" si="2"/>
        <v>0.26757812500000017</v>
      </c>
      <c r="L58" s="36">
        <f t="shared" si="3"/>
        <v>0.33593750000000028</v>
      </c>
      <c r="M58" s="37">
        <v>15.519531250000009</v>
      </c>
      <c r="N58" s="37">
        <v>15.117187500000012</v>
      </c>
      <c r="O58" s="30"/>
      <c r="P58" s="30"/>
    </row>
    <row r="59" spans="1:16" x14ac:dyDescent="0.25">
      <c r="A59" s="33">
        <v>4</v>
      </c>
      <c r="B59" s="5" t="s">
        <v>188</v>
      </c>
      <c r="C59" s="5" t="s">
        <v>189</v>
      </c>
      <c r="D59" s="35">
        <v>10.94</v>
      </c>
      <c r="E59" s="35">
        <v>16</v>
      </c>
      <c r="F59" s="35">
        <f t="shared" si="0"/>
        <v>5.0600000000000005</v>
      </c>
      <c r="G59" s="36">
        <v>0.33756510416666674</v>
      </c>
      <c r="H59" s="36">
        <v>0.57248263888888884</v>
      </c>
      <c r="I59" s="36">
        <v>0.25162760416666669</v>
      </c>
      <c r="J59" s="36">
        <v>0.3901909722222221</v>
      </c>
      <c r="K59" s="36">
        <f t="shared" si="2"/>
        <v>8.5937500000000056E-2</v>
      </c>
      <c r="L59" s="36">
        <f t="shared" si="3"/>
        <v>0.18229166666666674</v>
      </c>
      <c r="M59" s="37">
        <v>4.9843750000000036</v>
      </c>
      <c r="N59" s="37">
        <v>8.2031250000000036</v>
      </c>
      <c r="O59" s="30"/>
      <c r="P59" s="30"/>
    </row>
    <row r="60" spans="1:16" x14ac:dyDescent="0.25">
      <c r="A60" s="33">
        <v>4</v>
      </c>
      <c r="B60" s="5" t="s">
        <v>190</v>
      </c>
      <c r="C60" s="5" t="s">
        <v>191</v>
      </c>
      <c r="D60" s="35">
        <v>31.86</v>
      </c>
      <c r="E60" s="35">
        <v>35.9</v>
      </c>
      <c r="F60" s="35">
        <f t="shared" si="0"/>
        <v>4.0399999999999991</v>
      </c>
      <c r="G60" s="36">
        <v>0.64615885416666685</v>
      </c>
      <c r="H60" s="36">
        <v>0.55164930555555558</v>
      </c>
      <c r="I60" s="36">
        <v>0.4879557291666668</v>
      </c>
      <c r="J60" s="36">
        <v>0.37977430555555547</v>
      </c>
      <c r="K60" s="36">
        <f t="shared" si="2"/>
        <v>0.15820312500000006</v>
      </c>
      <c r="L60" s="36">
        <f t="shared" si="3"/>
        <v>0.17187500000000011</v>
      </c>
      <c r="M60" s="37">
        <v>9.1757812500000036</v>
      </c>
      <c r="N60" s="37">
        <v>7.7343750000000053</v>
      </c>
      <c r="O60" s="30"/>
      <c r="P60" s="30"/>
    </row>
    <row r="61" spans="1:16" x14ac:dyDescent="0.25">
      <c r="A61" s="33">
        <v>4</v>
      </c>
      <c r="B61" s="5" t="s">
        <v>192</v>
      </c>
      <c r="C61" s="5" t="s">
        <v>193</v>
      </c>
      <c r="D61" s="35">
        <v>31.14</v>
      </c>
      <c r="E61" s="35">
        <v>35.47</v>
      </c>
      <c r="F61" s="35">
        <f t="shared" si="0"/>
        <v>4.3299999999999983</v>
      </c>
      <c r="G61" s="36">
        <v>0.61100260416666685</v>
      </c>
      <c r="H61" s="36">
        <v>0.57769097222222221</v>
      </c>
      <c r="I61" s="36">
        <v>0.50162760416666685</v>
      </c>
      <c r="J61" s="36">
        <v>0.44227430555555547</v>
      </c>
      <c r="K61" s="36">
        <f t="shared" si="2"/>
        <v>0.109375</v>
      </c>
      <c r="L61" s="36">
        <f t="shared" si="3"/>
        <v>0.13541666666666674</v>
      </c>
      <c r="M61" s="37">
        <v>6.34375</v>
      </c>
      <c r="N61" s="37">
        <v>6.0937500000000036</v>
      </c>
      <c r="O61" s="30"/>
      <c r="P61" s="30"/>
    </row>
    <row r="62" spans="1:16" x14ac:dyDescent="0.25">
      <c r="A62" s="33">
        <v>4</v>
      </c>
      <c r="B62" s="5" t="s">
        <v>194</v>
      </c>
      <c r="C62" s="5" t="s">
        <v>195</v>
      </c>
      <c r="D62" s="35">
        <v>37.590000000000003</v>
      </c>
      <c r="E62" s="35">
        <v>41.05</v>
      </c>
      <c r="F62" s="35">
        <f t="shared" si="0"/>
        <v>3.4599999999999937</v>
      </c>
      <c r="G62" s="36">
        <v>0.68131510416666685</v>
      </c>
      <c r="H62" s="36">
        <v>0.50998263888888884</v>
      </c>
      <c r="I62" s="36">
        <v>0.39615885416666674</v>
      </c>
      <c r="J62" s="36">
        <v>0.4136284722222221</v>
      </c>
      <c r="K62" s="36">
        <f t="shared" si="2"/>
        <v>0.28515625000000011</v>
      </c>
      <c r="L62" s="36">
        <f t="shared" si="3"/>
        <v>9.6354166666666741E-2</v>
      </c>
      <c r="M62" s="37">
        <v>16.539062500000007</v>
      </c>
      <c r="N62" s="37">
        <v>4.3359375000000036</v>
      </c>
      <c r="O62" s="30"/>
      <c r="P62" s="30"/>
    </row>
    <row r="63" spans="1:16" x14ac:dyDescent="0.25">
      <c r="A63" s="33">
        <v>4</v>
      </c>
      <c r="B63" s="5" t="s">
        <v>196</v>
      </c>
      <c r="C63" s="5" t="s">
        <v>197</v>
      </c>
      <c r="D63" s="35">
        <v>46.21</v>
      </c>
      <c r="E63" s="35">
        <v>49.66</v>
      </c>
      <c r="F63" s="35">
        <f t="shared" si="0"/>
        <v>3.4499999999999957</v>
      </c>
      <c r="G63" s="35">
        <v>0.99576822916666707</v>
      </c>
      <c r="H63" s="35">
        <v>0.67925347222222232</v>
      </c>
      <c r="I63" s="35">
        <v>0.73600260416666696</v>
      </c>
      <c r="J63" s="35">
        <v>0.43185763888888878</v>
      </c>
      <c r="K63" s="36">
        <f t="shared" si="2"/>
        <v>0.25976562500000011</v>
      </c>
      <c r="L63" s="36">
        <f t="shared" si="3"/>
        <v>0.24739583333333354</v>
      </c>
      <c r="M63" s="37">
        <v>15.066406250000007</v>
      </c>
      <c r="N63" s="37">
        <v>11.132812500000009</v>
      </c>
      <c r="O63" s="30"/>
      <c r="P63" s="30"/>
    </row>
    <row r="64" spans="1:16" x14ac:dyDescent="0.25">
      <c r="A64" s="33">
        <v>1</v>
      </c>
      <c r="B64" s="31" t="s">
        <v>198</v>
      </c>
      <c r="C64" s="5"/>
      <c r="D64" s="5"/>
      <c r="E64" s="5"/>
      <c r="F64" s="5"/>
      <c r="G64" s="31"/>
      <c r="H64" s="31"/>
      <c r="I64" s="31"/>
      <c r="J64" s="31"/>
      <c r="K64" s="31"/>
      <c r="L64" s="29"/>
      <c r="M64" s="5"/>
      <c r="N64" s="5"/>
      <c r="O64" s="30"/>
      <c r="P64" s="30"/>
    </row>
    <row r="65" spans="1:16" x14ac:dyDescent="0.25">
      <c r="A65" s="33">
        <v>1</v>
      </c>
      <c r="B65" s="5" t="s">
        <v>199</v>
      </c>
      <c r="C65" s="5"/>
      <c r="D65" s="5"/>
      <c r="E65" s="5"/>
      <c r="F65" s="5"/>
      <c r="G65" s="5"/>
      <c r="H65" s="5"/>
      <c r="I65" s="5"/>
      <c r="J65" s="5"/>
      <c r="K65" s="5"/>
      <c r="L65" s="29"/>
      <c r="M65" s="5"/>
      <c r="N65" s="5"/>
      <c r="O65" s="30"/>
      <c r="P65" s="30"/>
    </row>
    <row r="66" spans="1:16" x14ac:dyDescent="0.25">
      <c r="A66" s="33">
        <v>1</v>
      </c>
      <c r="B66" s="5" t="s">
        <v>200</v>
      </c>
      <c r="C66" s="5"/>
      <c r="D66" s="5"/>
      <c r="E66" s="5"/>
      <c r="F66" s="5"/>
      <c r="G66" s="5"/>
      <c r="H66" s="5"/>
      <c r="I66" s="5"/>
      <c r="J66" s="5"/>
      <c r="K66" s="5"/>
      <c r="L66" s="29"/>
      <c r="M66" s="5"/>
      <c r="N66" s="5"/>
      <c r="O66" s="30"/>
      <c r="P66" s="30"/>
    </row>
    <row r="67" spans="1:16" x14ac:dyDescent="0.25">
      <c r="A67" s="33">
        <v>2</v>
      </c>
      <c r="B67" s="31" t="s">
        <v>201</v>
      </c>
      <c r="C67" s="5"/>
      <c r="D67" s="31"/>
      <c r="E67" s="31"/>
      <c r="F67" s="5"/>
      <c r="G67" s="31"/>
      <c r="H67" s="31"/>
      <c r="I67" s="31"/>
      <c r="J67" s="31"/>
      <c r="K67" s="31"/>
      <c r="L67" s="29"/>
      <c r="M67" s="5"/>
      <c r="N67" s="5"/>
      <c r="O67" s="30"/>
      <c r="P67" s="30"/>
    </row>
    <row r="68" spans="1:16" x14ac:dyDescent="0.25">
      <c r="A68" s="33">
        <v>2</v>
      </c>
      <c r="B68" s="5" t="s">
        <v>202</v>
      </c>
      <c r="C68" s="5"/>
      <c r="D68" s="5"/>
      <c r="E68" s="5"/>
      <c r="F68" s="5"/>
      <c r="G68" s="5"/>
      <c r="H68" s="5"/>
      <c r="I68" s="5"/>
      <c r="J68" s="5"/>
      <c r="K68" s="5"/>
      <c r="L68" s="29"/>
      <c r="M68" s="5"/>
      <c r="N68" s="5"/>
      <c r="O68" s="30"/>
      <c r="P68" s="30"/>
    </row>
    <row r="69" spans="1:16" x14ac:dyDescent="0.25">
      <c r="A69" s="33">
        <v>2</v>
      </c>
      <c r="B69" s="5" t="s">
        <v>203</v>
      </c>
      <c r="C69" s="5"/>
      <c r="D69" s="5"/>
      <c r="E69" s="5"/>
      <c r="F69" s="5"/>
      <c r="G69" s="5"/>
      <c r="H69" s="5"/>
      <c r="I69" s="5"/>
      <c r="J69" s="5"/>
      <c r="K69" s="5"/>
      <c r="L69" s="29"/>
      <c r="M69" s="5"/>
      <c r="N69" s="5"/>
      <c r="O69" s="30"/>
      <c r="P69" s="30"/>
    </row>
    <row r="70" spans="1:16" x14ac:dyDescent="0.25">
      <c r="A70" s="33">
        <v>3</v>
      </c>
      <c r="B70" s="31" t="s">
        <v>204</v>
      </c>
      <c r="C70" s="5"/>
      <c r="D70" s="5"/>
      <c r="E70" s="5"/>
      <c r="F70" s="5"/>
      <c r="G70" s="31"/>
      <c r="H70" s="31"/>
      <c r="I70" s="31"/>
      <c r="J70" s="31"/>
      <c r="K70" s="31"/>
      <c r="L70" s="29"/>
      <c r="M70" s="5"/>
      <c r="N70" s="5"/>
      <c r="O70" s="30"/>
      <c r="P70" s="30"/>
    </row>
    <row r="71" spans="1:16" x14ac:dyDescent="0.25">
      <c r="A71" s="33">
        <v>3</v>
      </c>
      <c r="B71" s="5" t="s">
        <v>205</v>
      </c>
      <c r="C71" s="5"/>
      <c r="D71" s="5"/>
      <c r="E71" s="5"/>
      <c r="F71" s="5"/>
      <c r="G71" s="5"/>
      <c r="H71" s="5"/>
      <c r="I71" s="5"/>
      <c r="J71" s="5"/>
      <c r="K71" s="5"/>
      <c r="L71" s="29"/>
      <c r="M71" s="5"/>
      <c r="N71" s="5"/>
      <c r="O71" s="30"/>
      <c r="P71" s="30"/>
    </row>
    <row r="72" spans="1:16" x14ac:dyDescent="0.25">
      <c r="A72" s="33">
        <v>3</v>
      </c>
      <c r="B72" s="5" t="s">
        <v>206</v>
      </c>
      <c r="C72" s="5"/>
      <c r="D72" s="5"/>
      <c r="E72" s="5"/>
      <c r="F72" s="5"/>
      <c r="G72" s="5"/>
      <c r="H72" s="5"/>
      <c r="I72" s="5"/>
      <c r="J72" s="5"/>
      <c r="K72" s="5"/>
      <c r="L72" s="29"/>
      <c r="M72" s="5"/>
      <c r="N72" s="5"/>
      <c r="O72" s="30"/>
      <c r="P72" s="30"/>
    </row>
    <row r="73" spans="1:16" x14ac:dyDescent="0.25">
      <c r="A73" s="33">
        <v>4</v>
      </c>
      <c r="B73" s="31" t="s">
        <v>207</v>
      </c>
      <c r="C73" s="5"/>
      <c r="D73" s="5"/>
      <c r="E73" s="5"/>
      <c r="F73" s="5"/>
      <c r="G73" s="31"/>
      <c r="H73" s="31"/>
      <c r="I73" s="31"/>
      <c r="J73" s="31"/>
      <c r="K73" s="31"/>
      <c r="L73" s="29"/>
      <c r="M73" s="5"/>
      <c r="N73" s="5"/>
      <c r="O73" s="30"/>
      <c r="P73" s="30"/>
    </row>
    <row r="74" spans="1:16" x14ac:dyDescent="0.25">
      <c r="A74" s="33">
        <v>4</v>
      </c>
      <c r="B74" s="5" t="s">
        <v>208</v>
      </c>
      <c r="C74" s="5"/>
      <c r="D74" s="5"/>
      <c r="E74" s="5"/>
      <c r="F74" s="5"/>
      <c r="G74" s="5"/>
      <c r="H74" s="5"/>
      <c r="I74" s="5"/>
      <c r="J74" s="5"/>
      <c r="K74" s="5"/>
      <c r="L74" s="29"/>
      <c r="M74" s="5"/>
      <c r="N74" s="5"/>
      <c r="O74" s="30"/>
      <c r="P74" s="30"/>
    </row>
    <row r="75" spans="1:16" x14ac:dyDescent="0.25">
      <c r="A75" s="33">
        <v>4</v>
      </c>
      <c r="B75" s="31" t="s">
        <v>209</v>
      </c>
      <c r="C75" s="5"/>
      <c r="D75" s="5"/>
      <c r="E75" s="5"/>
      <c r="F75" s="5"/>
      <c r="G75" s="31"/>
      <c r="H75" s="31"/>
      <c r="I75" s="31"/>
      <c r="J75" s="31"/>
      <c r="K75" s="29"/>
      <c r="L75" s="29"/>
      <c r="M75" s="5"/>
      <c r="N75" s="5"/>
      <c r="O75" s="30"/>
      <c r="P75" s="30"/>
    </row>
  </sheetData>
  <mergeCells count="14">
    <mergeCell ref="O1:O2"/>
    <mergeCell ref="P1:P2"/>
    <mergeCell ref="N1:N3"/>
    <mergeCell ref="D2:D3"/>
    <mergeCell ref="E2:E3"/>
    <mergeCell ref="F2:F3"/>
    <mergeCell ref="K1:K3"/>
    <mergeCell ref="L1:L3"/>
    <mergeCell ref="A1:A3"/>
    <mergeCell ref="B1:B3"/>
    <mergeCell ref="C1:C3"/>
    <mergeCell ref="D1:F1"/>
    <mergeCell ref="M1:M3"/>
    <mergeCell ref="G1:J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Demography</vt:lpstr>
      <vt:lpstr>Bioptic</vt:lpstr>
      <vt:lpstr>Detection Data</vt:lpstr>
      <vt:lpstr>NV_Vertica_Lateral_Data</vt:lpstr>
      <vt:lpstr>Hazards</vt:lpstr>
    </vt:vector>
  </TitlesOfParts>
  <Company>MEEI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Doherty</dc:creator>
  <cp:lastModifiedBy>Tuccar, Merve</cp:lastModifiedBy>
  <dcterms:created xsi:type="dcterms:W3CDTF">2015-02-20T18:58:08Z</dcterms:created>
  <dcterms:modified xsi:type="dcterms:W3CDTF">2015-12-23T14:56:23Z</dcterms:modified>
</cp:coreProperties>
</file>