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480" windowHeight="11340" activeTab="0"/>
  </bookViews>
  <sheets>
    <sheet name="Contents" sheetId="1" r:id="rId1"/>
    <sheet name="Demog &amp; vision" sheetId="2" r:id="rId2"/>
    <sheet name="Straights and curves" sheetId="3" r:id="rId3"/>
    <sheet name="Turns" sheetId="4" r:id="rId4"/>
    <sheet name="Oncoming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Alex</author>
  </authors>
  <commentList>
    <comment ref="F3" authorId="0">
      <text>
        <r>
          <rPr>
            <sz val="10"/>
            <rFont val="Tahoma"/>
            <family val="0"/>
          </rPr>
          <t>NV assigned side of hemianopia according to matched HH driver</t>
        </r>
      </text>
    </comment>
  </commentList>
</comments>
</file>

<file path=xl/comments3.xml><?xml version="1.0" encoding="utf-8"?>
<comments xmlns="http://schemas.openxmlformats.org/spreadsheetml/2006/main">
  <authors>
    <author>Alex</author>
  </authors>
  <commentList>
    <comment ref="B3" authorId="0">
      <text>
        <r>
          <rPr>
            <sz val="10"/>
            <rFont val="Tahoma"/>
            <family val="0"/>
          </rPr>
          <t>NV assigned side of hemianopia according to matched HH driver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B3" authorId="0">
      <text>
        <r>
          <rPr>
            <sz val="10"/>
            <rFont val="Tahoma"/>
            <family val="0"/>
          </rPr>
          <t>NV assigned side of hemianopia according to matched HH driver</t>
        </r>
      </text>
    </comment>
  </commentList>
</comments>
</file>

<file path=xl/comments5.xml><?xml version="1.0" encoding="utf-8"?>
<comments xmlns="http://schemas.openxmlformats.org/spreadsheetml/2006/main">
  <authors>
    <author>Alex</author>
  </authors>
  <commentList>
    <comment ref="B3" authorId="0">
      <text>
        <r>
          <rPr>
            <sz val="10"/>
            <rFont val="Tahoma"/>
            <family val="0"/>
          </rPr>
          <t>NV assigned side of hemianopia according to matched HH driver</t>
        </r>
      </text>
    </comment>
  </commentList>
</comments>
</file>

<file path=xl/sharedStrings.xml><?xml version="1.0" encoding="utf-8"?>
<sst xmlns="http://schemas.openxmlformats.org/spreadsheetml/2006/main" count="426" uniqueCount="237">
  <si>
    <t>Demography</t>
  </si>
  <si>
    <t>Hemianopia</t>
  </si>
  <si>
    <t>Visual Acuity</t>
  </si>
  <si>
    <t>Mini Mental State Examination
(MMSE)</t>
  </si>
  <si>
    <t>Driving</t>
  </si>
  <si>
    <t>Other comments</t>
  </si>
  <si>
    <t>Subject ID</t>
  </si>
  <si>
    <t>Gender</t>
  </si>
  <si>
    <t>Age 
(years)</t>
  </si>
  <si>
    <t>Time since onset of HH (years)</t>
  </si>
  <si>
    <t>Cause of HH</t>
  </si>
  <si>
    <t>Side of 
hemianopia
or
Assigned side for NV</t>
  </si>
  <si>
    <t>VA (logMAR)</t>
  </si>
  <si>
    <t>VA (Snellen)
20/nn</t>
  </si>
  <si>
    <t>Current driver?</t>
  </si>
  <si>
    <t>Years since licensed</t>
  </si>
  <si>
    <t>Years since stopped driving</t>
  </si>
  <si>
    <t>Participants with Normal Vision</t>
  </si>
  <si>
    <t>NV1</t>
  </si>
  <si>
    <t>m</t>
  </si>
  <si>
    <t>"Left"</t>
  </si>
  <si>
    <t>yes</t>
  </si>
  <si>
    <t>NV2</t>
  </si>
  <si>
    <t>NV3</t>
  </si>
  <si>
    <t>NV4</t>
  </si>
  <si>
    <t>f</t>
  </si>
  <si>
    <t>NV5</t>
  </si>
  <si>
    <t>NV6</t>
  </si>
  <si>
    <t>NV7</t>
  </si>
  <si>
    <t>"Right"</t>
  </si>
  <si>
    <t>NV8</t>
  </si>
  <si>
    <t>NV9</t>
  </si>
  <si>
    <t>NV10</t>
  </si>
  <si>
    <t>NV11</t>
  </si>
  <si>
    <t>NV12</t>
  </si>
  <si>
    <t>Participants with Homonymous Hemianopia</t>
  </si>
  <si>
    <t>HH1</t>
  </si>
  <si>
    <t>Stroke</t>
  </si>
  <si>
    <t>Left</t>
  </si>
  <si>
    <t>no</t>
  </si>
  <si>
    <t>HH2</t>
  </si>
  <si>
    <t xml:space="preserve">3 simulator sessions </t>
  </si>
  <si>
    <t>HH3</t>
  </si>
  <si>
    <t>Wore peripheral prism glasses when walking*</t>
  </si>
  <si>
    <t>HH4</t>
  </si>
  <si>
    <t>Left hemiparesis Wore peripheral prism glasses when walking*</t>
  </si>
  <si>
    <t>HH5</t>
  </si>
  <si>
    <t>HH6</t>
  </si>
  <si>
    <t>Tumor surgery</t>
  </si>
  <si>
    <t>Left hemiparesis</t>
  </si>
  <si>
    <t>HH7</t>
  </si>
  <si>
    <t>Right</t>
  </si>
  <si>
    <t>Macular sparing</t>
  </si>
  <si>
    <t>HH8</t>
  </si>
  <si>
    <t>HH9</t>
  </si>
  <si>
    <t>Trauma</t>
  </si>
  <si>
    <t>HH10</t>
  </si>
  <si>
    <t>HH11</t>
  </si>
  <si>
    <t>3 simulator sessions</t>
  </si>
  <si>
    <t>HH12</t>
  </si>
  <si>
    <r>
      <t>HH</t>
    </r>
    <r>
      <rPr>
        <sz val="10"/>
        <rFont val="Arial"/>
        <family val="0"/>
      </rPr>
      <t xml:space="preserve"> = Homonymous hemianopia</t>
    </r>
  </si>
  <si>
    <t>Stroke onset: Min =</t>
  </si>
  <si>
    <r>
      <t>NV</t>
    </r>
    <r>
      <rPr>
        <sz val="10"/>
        <rFont val="Arial"/>
        <family val="0"/>
      </rPr>
      <t xml:space="preserve"> = Normal vision</t>
    </r>
  </si>
  <si>
    <t xml:space="preserve">Max = </t>
  </si>
  <si>
    <t>* Note: the two HH participants who wore the peripheral prism glasses when walking, did not wear them during the simulator assessments</t>
  </si>
  <si>
    <t>HH</t>
  </si>
  <si>
    <t>NV</t>
  </si>
  <si>
    <t>Total Subjects</t>
  </si>
  <si>
    <t>Current driving</t>
  </si>
  <si>
    <t xml:space="preserve">No. = </t>
  </si>
  <si>
    <t>%</t>
  </si>
  <si>
    <t xml:space="preserve">No. of males = </t>
  </si>
  <si>
    <t>Age</t>
  </si>
  <si>
    <t xml:space="preserve">Mean = </t>
  </si>
  <si>
    <t>Stdev =</t>
  </si>
  <si>
    <t xml:space="preserve">Min = </t>
  </si>
  <si>
    <t xml:space="preserve">max = </t>
  </si>
  <si>
    <t>MMSE Score</t>
  </si>
  <si>
    <t>Visual Acuity - Snellen
(Binocular - 20/nn)</t>
  </si>
  <si>
    <t>Right Hemianopia</t>
  </si>
  <si>
    <t>NA</t>
  </si>
  <si>
    <t>Hemianopia - stroke</t>
  </si>
  <si>
    <t>Hemianopia - time since onset
(years)</t>
  </si>
  <si>
    <t>Median</t>
  </si>
  <si>
    <r>
      <t>NA</t>
    </r>
    <r>
      <rPr>
        <sz val="10"/>
        <rFont val="Arial"/>
        <family val="0"/>
      </rPr>
      <t xml:space="preserve"> = not applicable</t>
    </r>
  </si>
  <si>
    <t xml:space="preserve">This workbook is provided to you to share data reported in: </t>
  </si>
  <si>
    <r>
      <t xml:space="preserve">The </t>
    </r>
    <r>
      <rPr>
        <b/>
        <sz val="10"/>
        <rFont val="Arial"/>
        <family val="2"/>
      </rPr>
      <t>'</t>
    </r>
    <r>
      <rPr>
        <b/>
        <i/>
        <sz val="10"/>
        <rFont val="Arial"/>
        <family val="2"/>
      </rPr>
      <t>Demog &amp; vision</t>
    </r>
    <r>
      <rPr>
        <b/>
        <sz val="10"/>
        <rFont val="Arial"/>
        <family val="2"/>
      </rPr>
      <t>'</t>
    </r>
    <r>
      <rPr>
        <sz val="10"/>
        <rFont val="Arial"/>
        <family val="0"/>
      </rPr>
      <t xml:space="preserve"> worksheet contains subject data: demographics, visual and driving information</t>
    </r>
  </si>
  <si>
    <r>
      <t>Driving with hemianopia: 2. Lane Position and Steering in a driving simulator</t>
    </r>
    <r>
      <rPr>
        <sz val="10"/>
        <rFont val="Arial"/>
        <family val="0"/>
      </rPr>
      <t xml:space="preserve">
Alex R. Bowers PhD, Aaron J. Mandel BS, Robert Goldstein PhD, Eli Peli MSc OD</t>
    </r>
  </si>
  <si>
    <t xml:space="preserve">Straights </t>
  </si>
  <si>
    <t>Right Curves</t>
  </si>
  <si>
    <t>CITY DRIVING - STRAIGHTS AND CURVES COMBINED</t>
  </si>
  <si>
    <t>RURAL HIGHWAY DRIVING - STRAIGHTS AND CURVES COMBINED</t>
  </si>
  <si>
    <t xml:space="preserve">STRAIGHTS </t>
  </si>
  <si>
    <t xml:space="preserve">LEFT CURVES </t>
  </si>
  <si>
    <t xml:space="preserve">RIGHT CURVES </t>
  </si>
  <si>
    <t>City driving</t>
  </si>
  <si>
    <t>Rural driving</t>
  </si>
  <si>
    <t>LLO variability (m)</t>
  </si>
  <si>
    <t>LLO variability</t>
  </si>
  <si>
    <t>LACSCM</t>
  </si>
  <si>
    <t>LSCSCM</t>
  </si>
  <si>
    <t>STCSCM</t>
  </si>
  <si>
    <t>LACSHM</t>
  </si>
  <si>
    <t>LSCSHM</t>
  </si>
  <si>
    <t>STCSHM</t>
  </si>
  <si>
    <t>LACRCM</t>
  </si>
  <si>
    <t>LSCRCM</t>
  </si>
  <si>
    <t>STCRCM</t>
  </si>
  <si>
    <t>LACRHM</t>
  </si>
  <si>
    <t>LSCRHM</t>
  </si>
  <si>
    <t>STCRHM</t>
  </si>
  <si>
    <t>LACLCM</t>
  </si>
  <si>
    <t>LSCLCM</t>
  </si>
  <si>
    <t>STCLCM</t>
  </si>
  <si>
    <t>LACLHM</t>
  </si>
  <si>
    <t>LSCLHM</t>
  </si>
  <si>
    <t>STCLHM</t>
  </si>
  <si>
    <t>LACM</t>
  </si>
  <si>
    <t>LSCM</t>
  </si>
  <si>
    <t>STCM</t>
  </si>
  <si>
    <t>LAHM</t>
  </si>
  <si>
    <t>LSHM</t>
  </si>
  <si>
    <t>STHM</t>
  </si>
  <si>
    <t>Right turns</t>
  </si>
  <si>
    <t>LATL3M</t>
  </si>
  <si>
    <t>LATL4M</t>
  </si>
  <si>
    <t>LATRM</t>
  </si>
  <si>
    <t>SHFTNHD1</t>
  </si>
  <si>
    <t>SHFTNHD2</t>
  </si>
  <si>
    <t>Lateral Lane Offset 
(LLO)</t>
  </si>
  <si>
    <t xml:space="preserve">Table 1:  Characteristics of all participants </t>
  </si>
  <si>
    <t>Figure 2:</t>
  </si>
  <si>
    <t>Driving with hemianopia:
2. Lane Position and Steering in a Driving Simulator</t>
  </si>
  <si>
    <t>Drive Segments:</t>
  </si>
  <si>
    <t>City or Rural:</t>
  </si>
  <si>
    <t>Left Curves</t>
  </si>
  <si>
    <t>Normal</t>
  </si>
  <si>
    <r>
      <t xml:space="preserve">Normal </t>
    </r>
    <r>
      <rPr>
        <b/>
        <sz val="10"/>
        <rFont val="Wingdings 2"/>
        <family val="1"/>
      </rPr>
      <t>¯</t>
    </r>
  </si>
  <si>
    <r>
      <t xml:space="preserve">LHH </t>
    </r>
    <r>
      <rPr>
        <b/>
        <sz val="10"/>
        <rFont val="Wingdings 3"/>
        <family val="1"/>
      </rPr>
      <t>p</t>
    </r>
  </si>
  <si>
    <r>
      <t>RHH</t>
    </r>
    <r>
      <rPr>
        <b/>
        <sz val="10"/>
        <rFont val="Arial"/>
        <family val="0"/>
      </rPr>
      <t xml:space="preserve"> </t>
    </r>
    <r>
      <rPr>
        <b/>
        <sz val="10"/>
        <rFont val="Wingdings"/>
        <family val="0"/>
      </rPr>
      <t>n</t>
    </r>
  </si>
  <si>
    <t>City:  All</t>
  </si>
  <si>
    <t>Rural:  Straight</t>
  </si>
  <si>
    <t>Rural:  Left Curve</t>
  </si>
  <si>
    <t>City:  Left Curve</t>
  </si>
  <si>
    <t>Lateral Lane Offset - LLO (m)</t>
  </si>
  <si>
    <t>Average lateral lane offset (LLO) for Hemianopes (RHH and LHH) and Normal Vision</t>
  </si>
  <si>
    <t>Variability of  lateral lane offset (LLO) for Hemianopes (HH) and Normal Vision</t>
  </si>
  <si>
    <t>City</t>
  </si>
  <si>
    <t>Rural</t>
  </si>
  <si>
    <t>Figure 3:</t>
  </si>
  <si>
    <t>Oncoming traffic</t>
  </si>
  <si>
    <t>Current driver?
Yes or No</t>
  </si>
  <si>
    <t>Average across all segments; Rural and City</t>
  </si>
  <si>
    <t>Age started to drive</t>
  </si>
  <si>
    <r>
      <t>The</t>
    </r>
    <r>
      <rPr>
        <b/>
        <i/>
        <sz val="10"/>
        <rFont val="Arial"/>
        <family val="2"/>
      </rPr>
      <t xml:space="preserve"> 'Turns'</t>
    </r>
    <r>
      <rPr>
        <sz val="10"/>
        <rFont val="Arial"/>
        <family val="0"/>
      </rPr>
      <t xml:space="preserve"> worksheet contains the driving simulator data for "left 3-to-3 turns", "left 4-to-4 turns" and "right turns".</t>
    </r>
  </si>
  <si>
    <r>
      <t xml:space="preserve">The </t>
    </r>
    <r>
      <rPr>
        <b/>
        <i/>
        <sz val="10"/>
        <rFont val="Arial"/>
        <family val="2"/>
      </rPr>
      <t xml:space="preserve">'Oncoming' </t>
    </r>
    <r>
      <rPr>
        <sz val="10"/>
        <rFont val="Arial"/>
        <family val="0"/>
      </rPr>
      <t>worksheet contains driving simulator data for lane shifts on two-lane undivided rural highway straight segments. The oncoming vehicle is in left lane and the participant vehicle is in right lane.</t>
    </r>
  </si>
  <si>
    <t>non_difn</t>
  </si>
  <si>
    <t>Difference in LLO between start and end of rural highway segments without oncoming traffic</t>
  </si>
  <si>
    <t>olcs_2</t>
  </si>
  <si>
    <t>orcs_2</t>
  </si>
  <si>
    <t>olcl_2</t>
  </si>
  <si>
    <t>orcl_2</t>
  </si>
  <si>
    <t>olcr_2</t>
  </si>
  <si>
    <t>orcr_2</t>
  </si>
  <si>
    <t>plcs_out</t>
  </si>
  <si>
    <t>prcs_out</t>
  </si>
  <si>
    <t>plcl_out</t>
  </si>
  <si>
    <t>prcl_out</t>
  </si>
  <si>
    <t>plcr_out</t>
  </si>
  <si>
    <t>prcr_out</t>
  </si>
  <si>
    <t xml:space="preserve">Out left </t>
  </si>
  <si>
    <t xml:space="preserve">Out right </t>
  </si>
  <si>
    <t>Left
 3 -to- 3 turns</t>
  </si>
  <si>
    <t>Left
 4 -to- 4 turns</t>
  </si>
  <si>
    <t>Average LLO (m)</t>
  </si>
  <si>
    <t>Percent time out of lane</t>
  </si>
  <si>
    <t>Turns:</t>
  </si>
  <si>
    <t>All:  Right Curve</t>
  </si>
  <si>
    <t>All:  Straight</t>
  </si>
  <si>
    <t>All:  Left Curve</t>
  </si>
  <si>
    <t>Rural:  Right Curve</t>
  </si>
  <si>
    <t>City:  Right Curve</t>
  </si>
  <si>
    <t>City:  Straight</t>
  </si>
  <si>
    <t>Rural: All</t>
  </si>
  <si>
    <t xml:space="preserve">Average = </t>
  </si>
  <si>
    <t>Steering reversal rates for all drivers: Combined straights and curves</t>
  </si>
  <si>
    <t>Figure 4</t>
  </si>
  <si>
    <t>Proportion of drivers out of lane twice or more</t>
  </si>
  <si>
    <t>Out on left</t>
  </si>
  <si>
    <t>LHH</t>
  </si>
  <si>
    <t>RHH</t>
  </si>
  <si>
    <t>Straights</t>
  </si>
  <si>
    <t>Out on right</t>
  </si>
  <si>
    <t xml:space="preserve">Percent time drivers out of lane </t>
  </si>
  <si>
    <t>Non-current drivers</t>
  </si>
  <si>
    <t>Current drivers</t>
  </si>
  <si>
    <t>LLO variability for HH</t>
  </si>
  <si>
    <t xml:space="preserve">NV = </t>
  </si>
  <si>
    <t>RHH =</t>
  </si>
  <si>
    <t>LHH =</t>
  </si>
  <si>
    <t>Oncoming vehicle farther away</t>
  </si>
  <si>
    <t>Oncoming vehicle near</t>
  </si>
  <si>
    <t>Oncoming traffic far - median</t>
  </si>
  <si>
    <t>Oncoming traffic near - median</t>
  </si>
  <si>
    <t>No oncoming traffic - median</t>
  </si>
  <si>
    <t>Figure 6:
 LLO shift in response to oncoming and non-oncoming traffic</t>
  </si>
  <si>
    <t>Left 3-3</t>
  </si>
  <si>
    <t>Left 4-4</t>
  </si>
  <si>
    <t>Median Lateral Lane Offset (m)</t>
  </si>
  <si>
    <r>
      <t xml:space="preserve">Number of times out of lane </t>
    </r>
    <r>
      <rPr>
        <b/>
        <sz val="10"/>
        <rFont val="Arial"/>
        <family val="2"/>
      </rPr>
      <t>Binary classification: rarely out (less than twice) vs out twice or more</t>
    </r>
  </si>
  <si>
    <t>LACSM</t>
  </si>
  <si>
    <t>LSCSM</t>
  </si>
  <si>
    <t>STCSM</t>
  </si>
  <si>
    <t>LACRM</t>
  </si>
  <si>
    <t>LSCRM</t>
  </si>
  <si>
    <t>STCRM</t>
  </si>
  <si>
    <t>LACLM</t>
  </si>
  <si>
    <t>LSCLM</t>
  </si>
  <si>
    <t>STCLM</t>
  </si>
  <si>
    <t>LAALLM</t>
  </si>
  <si>
    <t>LSALLM</t>
  </si>
  <si>
    <t>STALLM</t>
  </si>
  <si>
    <r>
      <t xml:space="preserve">The </t>
    </r>
    <r>
      <rPr>
        <b/>
        <i/>
        <sz val="10"/>
        <rFont val="Arial"/>
        <family val="2"/>
      </rPr>
      <t xml:space="preserve">'Straights and curves' </t>
    </r>
    <r>
      <rPr>
        <sz val="10"/>
        <rFont val="Arial"/>
        <family val="0"/>
      </rPr>
      <t>worksheet contains the driving simulator data for driving segments (straights and curves) for both city and rural drives. Out-of-lane data is also included.</t>
    </r>
  </si>
  <si>
    <t>CITY and RURAL COMBINED - by segment</t>
  </si>
  <si>
    <t>CITY and RURAL COMBINED
 - pooled across all segments</t>
  </si>
  <si>
    <t>Lateral Lane Offset 
LLO (m)</t>
  </si>
  <si>
    <t>LLO variability
(SD) (m)</t>
  </si>
  <si>
    <t>Lateral Lane Offset (m)</t>
  </si>
  <si>
    <t>Lateral Lane Offset 
(m)</t>
  </si>
  <si>
    <t>Steering reversals (number per sec)</t>
  </si>
  <si>
    <t>Steering reversal rate (number per sec)</t>
  </si>
  <si>
    <t xml:space="preserve">Shift* in lane position (m).
Two-lane undivided rural highway straight segments (oncoming vehicle in left lane, participant vehicle in right lane). </t>
  </si>
  <si>
    <t xml:space="preserve">the LLO when the oncoming vehicle was at the minimum distance from the participant car </t>
  </si>
  <si>
    <t>subtracted from the LLO when the oncoming vehicle was at the maximum distance</t>
  </si>
  <si>
    <t>Positive values indicate a rightward shift in lane position</t>
  </si>
  <si>
    <t>*The shift in lane position (LLO shift) was calculated as follows:</t>
  </si>
  <si>
    <t xml:space="preserve">Investigative Ophthalmology and Visual Science
Dec 2010   51(12):6605-6613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</si>
</sst>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%"/>
    <numFmt numFmtId="177" formatCode="0.0000%"/>
    <numFmt numFmtId="178" formatCode="0.0%"/>
    <numFmt numFmtId="179" formatCode="0.00000000"/>
    <numFmt numFmtId="180" formatCode="#,##0.000"/>
  </numFmts>
  <fonts count="3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0"/>
    </font>
    <font>
      <b/>
      <sz val="10"/>
      <name val="Wingdings 2"/>
      <family val="1"/>
    </font>
    <font>
      <b/>
      <sz val="10"/>
      <name val="Wingdings 3"/>
      <family val="1"/>
    </font>
    <font>
      <b/>
      <sz val="10"/>
      <name val="Wingdings"/>
      <family val="0"/>
    </font>
    <font>
      <b/>
      <sz val="9"/>
      <color indexed="8"/>
      <name val="Arial"/>
      <family val="2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/>
      <top/>
      <bottom style="medium"/>
    </border>
    <border>
      <left/>
      <right>
        <color indexed="63"/>
      </right>
      <top/>
      <bottom style="medium"/>
    </border>
    <border>
      <left style="medium"/>
      <right>
        <color indexed="8"/>
      </right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>
        <color indexed="8"/>
      </right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8"/>
      </right>
      <top style="thin"/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 style="thin"/>
      <bottom style="thin"/>
    </border>
    <border>
      <left style="mediumDashed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DotDot"/>
      <right style="dashDotDot"/>
      <top style="dashDotDot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dashDotDot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dashed"/>
      <top style="dashed"/>
      <bottom style="dashed"/>
    </border>
    <border>
      <left style="dashDotDot"/>
      <right style="dashDotDot"/>
      <top style="dashDotDot"/>
      <bottom style="dashDotDot"/>
    </border>
    <border>
      <left style="mediumDashDotDot"/>
      <right style="mediumDashDotDot"/>
      <top style="mediumDashDotDot"/>
      <bottom style="mediumDashDotDot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" fillId="22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4" fontId="1" fillId="8" borderId="11" xfId="0" applyNumberFormat="1" applyFont="1" applyFill="1" applyBorder="1" applyAlignment="1">
      <alignment horizontal="center" vertical="center" wrapText="1"/>
    </xf>
    <xf numFmtId="165" fontId="1" fillId="8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22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164" fontId="0" fillId="0" borderId="18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1" fillId="8" borderId="17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1" fillId="22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3" fontId="9" fillId="24" borderId="24" xfId="0" applyNumberFormat="1" applyFont="1" applyFill="1" applyBorder="1" applyAlignment="1">
      <alignment horizontal="center" vertical="center" wrapText="1"/>
    </xf>
    <xf numFmtId="0" fontId="9" fillId="4" borderId="25" xfId="0" applyNumberFormat="1" applyFont="1" applyFill="1" applyBorder="1" applyAlignment="1">
      <alignment horizontal="center" vertical="center" wrapText="1"/>
    </xf>
    <xf numFmtId="0" fontId="9" fillId="24" borderId="2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" fillId="4" borderId="25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4" fontId="1" fillId="22" borderId="21" xfId="0" applyNumberFormat="1" applyFont="1" applyFill="1" applyBorder="1" applyAlignment="1">
      <alignment horizontal="center" vertical="center" wrapText="1"/>
    </xf>
    <xf numFmtId="3" fontId="9" fillId="24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NumberFormat="1" applyFont="1" applyBorder="1" applyAlignment="1">
      <alignment/>
    </xf>
    <xf numFmtId="4" fontId="1" fillId="3" borderId="2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2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165" fontId="1" fillId="8" borderId="2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4" fontId="0" fillId="22" borderId="35" xfId="0" applyNumberFormat="1" applyFont="1" applyFill="1" applyBorder="1" applyAlignment="1">
      <alignment horizontal="center" vertical="center" wrapText="1"/>
    </xf>
    <xf numFmtId="3" fontId="9" fillId="24" borderId="25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3" borderId="36" xfId="0" applyNumberFormat="1" applyFont="1" applyFill="1" applyBorder="1" applyAlignment="1">
      <alignment horizontal="center" vertical="center" wrapText="1"/>
    </xf>
    <xf numFmtId="0" fontId="0" fillId="22" borderId="35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8" borderId="2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22" borderId="13" xfId="0" applyNumberFormat="1" applyFont="1" applyFill="1" applyBorder="1" applyAlignment="1">
      <alignment horizontal="center" vertical="center" wrapText="1"/>
    </xf>
    <xf numFmtId="0" fontId="0" fillId="22" borderId="37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5" borderId="38" xfId="0" applyNumberFormat="1" applyFont="1" applyFill="1" applyBorder="1" applyAlignment="1">
      <alignment horizontal="center" vertical="center"/>
    </xf>
    <xf numFmtId="0" fontId="1" fillId="24" borderId="17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1" fillId="4" borderId="17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4" borderId="19" xfId="0" applyNumberFormat="1" applyFont="1" applyFill="1" applyBorder="1" applyAlignment="1">
      <alignment vertical="center"/>
    </xf>
    <xf numFmtId="0" fontId="1" fillId="4" borderId="16" xfId="0" applyNumberFormat="1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20" borderId="0" xfId="0" applyNumberFormat="1" applyFont="1" applyFill="1" applyBorder="1" applyAlignment="1">
      <alignment horizontal="center" vertical="center"/>
    </xf>
    <xf numFmtId="0" fontId="1" fillId="4" borderId="39" xfId="0" applyNumberFormat="1" applyFont="1" applyFill="1" applyBorder="1" applyAlignment="1">
      <alignment horizontal="center" vertical="center" wrapText="1"/>
    </xf>
    <xf numFmtId="0" fontId="1" fillId="24" borderId="25" xfId="0" applyNumberFormat="1" applyFont="1" applyFill="1" applyBorder="1" applyAlignment="1">
      <alignment horizontal="center" vertical="center" wrapText="1"/>
    </xf>
    <xf numFmtId="0" fontId="1" fillId="24" borderId="36" xfId="0" applyNumberFormat="1" applyFont="1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2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4" borderId="31" xfId="0" applyNumberFormat="1" applyFont="1" applyFill="1" applyBorder="1" applyAlignment="1">
      <alignment horizontal="center" vertical="center" wrapText="1"/>
    </xf>
    <xf numFmtId="0" fontId="1" fillId="24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5" fillId="26" borderId="18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" fontId="1" fillId="22" borderId="2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9" fontId="0" fillId="0" borderId="18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25" borderId="17" xfId="0" applyNumberFormat="1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/>
    </xf>
    <xf numFmtId="2" fontId="1" fillId="4" borderId="26" xfId="0" applyNumberFormat="1" applyFont="1" applyFill="1" applyBorder="1" applyAlignment="1">
      <alignment horizontal="center" vertical="center"/>
    </xf>
    <xf numFmtId="2" fontId="16" fillId="24" borderId="54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1" fillId="24" borderId="33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/>
    </xf>
    <xf numFmtId="0" fontId="14" fillId="24" borderId="59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6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" fillId="4" borderId="25" xfId="0" applyNumberFormat="1" applyFont="1" applyFill="1" applyBorder="1" applyAlignment="1">
      <alignment horizontal="center"/>
    </xf>
    <xf numFmtId="0" fontId="1" fillId="8" borderId="2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3" borderId="3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 vertical="center" wrapText="1"/>
    </xf>
    <xf numFmtId="0" fontId="9" fillId="5" borderId="25" xfId="0" applyNumberFormat="1" applyFont="1" applyFill="1" applyBorder="1" applyAlignment="1">
      <alignment horizontal="center" vertical="center" wrapText="1"/>
    </xf>
    <xf numFmtId="0" fontId="9" fillId="7" borderId="2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27" borderId="35" xfId="0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" fontId="0" fillId="0" borderId="18" xfId="0" applyNumberForma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4" borderId="54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0" fontId="1" fillId="25" borderId="66" xfId="0" applyFont="1" applyFill="1" applyBorder="1" applyAlignment="1">
      <alignment horizontal="center" vertical="center" wrapText="1"/>
    </xf>
    <xf numFmtId="0" fontId="1" fillId="25" borderId="67" xfId="0" applyFont="1" applyFill="1" applyBorder="1" applyAlignment="1">
      <alignment horizontal="center" vertical="center" wrapText="1"/>
    </xf>
    <xf numFmtId="0" fontId="1" fillId="25" borderId="68" xfId="0" applyFont="1" applyFill="1" applyBorder="1" applyAlignment="1">
      <alignment horizontal="center" vertical="center" wrapText="1"/>
    </xf>
    <xf numFmtId="4" fontId="1" fillId="22" borderId="63" xfId="0" applyNumberFormat="1" applyFont="1" applyFill="1" applyBorder="1" applyAlignment="1">
      <alignment horizontal="center" vertical="center"/>
    </xf>
    <xf numFmtId="4" fontId="1" fillId="22" borderId="35" xfId="0" applyNumberFormat="1" applyFont="1" applyFill="1" applyBorder="1" applyAlignment="1">
      <alignment horizontal="center" vertical="center"/>
    </xf>
    <xf numFmtId="4" fontId="1" fillId="22" borderId="37" xfId="0" applyNumberFormat="1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70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71" xfId="0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35" xfId="0" applyNumberFormat="1" applyFont="1" applyFill="1" applyBorder="1" applyAlignment="1">
      <alignment horizontal="center" vertical="center"/>
    </xf>
    <xf numFmtId="0" fontId="1" fillId="24" borderId="37" xfId="0" applyNumberFormat="1" applyFont="1" applyFill="1" applyBorder="1" applyAlignment="1">
      <alignment horizontal="center" vertical="center"/>
    </xf>
    <xf numFmtId="2" fontId="1" fillId="4" borderId="72" xfId="0" applyNumberFormat="1" applyFont="1" applyFill="1" applyBorder="1" applyAlignment="1">
      <alignment horizontal="center" vertical="center"/>
    </xf>
    <xf numFmtId="2" fontId="16" fillId="24" borderId="64" xfId="0" applyNumberFormat="1" applyFont="1" applyFill="1" applyBorder="1" applyAlignment="1">
      <alignment horizontal="center" vertical="center"/>
    </xf>
    <xf numFmtId="2" fontId="16" fillId="24" borderId="73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74" xfId="0" applyNumberFormat="1" applyFont="1" applyBorder="1" applyAlignment="1">
      <alignment horizontal="center" vertical="center"/>
    </xf>
    <xf numFmtId="0" fontId="1" fillId="25" borderId="38" xfId="0" applyNumberFormat="1" applyFont="1" applyFill="1" applyBorder="1" applyAlignment="1">
      <alignment horizontal="center" vertical="center" wrapText="1"/>
    </xf>
    <xf numFmtId="0" fontId="1" fillId="25" borderId="26" xfId="0" applyNumberFormat="1" applyFont="1" applyFill="1" applyBorder="1" applyAlignment="1">
      <alignment horizontal="center" vertical="center" wrapText="1"/>
    </xf>
    <xf numFmtId="0" fontId="1" fillId="25" borderId="75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35" xfId="0" applyNumberFormat="1" applyFont="1" applyFill="1" applyBorder="1" applyAlignment="1">
      <alignment horizontal="center" vertical="center"/>
    </xf>
    <xf numFmtId="0" fontId="1" fillId="4" borderId="37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 wrapText="1"/>
    </xf>
    <xf numFmtId="0" fontId="1" fillId="25" borderId="18" xfId="0" applyNumberFormat="1" applyFont="1" applyFill="1" applyBorder="1" applyAlignment="1">
      <alignment horizontal="center" vertical="center" wrapText="1"/>
    </xf>
    <xf numFmtId="0" fontId="1" fillId="25" borderId="22" xfId="0" applyNumberFormat="1" applyFont="1" applyFill="1" applyBorder="1" applyAlignment="1">
      <alignment horizontal="center" vertical="center" wrapText="1"/>
    </xf>
    <xf numFmtId="0" fontId="1" fillId="25" borderId="23" xfId="0" applyNumberFormat="1" applyFont="1" applyFill="1" applyBorder="1" applyAlignment="1">
      <alignment horizontal="center" vertical="center" wrapText="1"/>
    </xf>
    <xf numFmtId="0" fontId="1" fillId="25" borderId="38" xfId="0" applyNumberFormat="1" applyFont="1" applyFill="1" applyBorder="1" applyAlignment="1">
      <alignment horizontal="center" vertical="center"/>
    </xf>
    <xf numFmtId="0" fontId="1" fillId="25" borderId="26" xfId="0" applyNumberFormat="1" applyFont="1" applyFill="1" applyBorder="1" applyAlignment="1">
      <alignment horizontal="center" vertical="center"/>
    </xf>
    <xf numFmtId="0" fontId="1" fillId="25" borderId="17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1" fillId="25" borderId="21" xfId="0" applyNumberFormat="1" applyFont="1" applyFill="1" applyBorder="1" applyAlignment="1">
      <alignment horizontal="center" vertical="center"/>
    </xf>
    <xf numFmtId="0" fontId="1" fillId="25" borderId="22" xfId="0" applyNumberFormat="1" applyFont="1" applyFill="1" applyBorder="1" applyAlignment="1">
      <alignment horizontal="center" vertical="center"/>
    </xf>
    <xf numFmtId="0" fontId="9" fillId="25" borderId="76" xfId="0" applyNumberFormat="1" applyFont="1" applyFill="1" applyBorder="1" applyAlignment="1">
      <alignment horizontal="center" vertical="center" wrapText="1"/>
    </xf>
    <xf numFmtId="0" fontId="9" fillId="25" borderId="61" xfId="0" applyNumberFormat="1" applyFont="1" applyFill="1" applyBorder="1" applyAlignment="1">
      <alignment horizontal="center" vertical="center" wrapText="1"/>
    </xf>
    <xf numFmtId="2" fontId="1" fillId="22" borderId="35" xfId="0" applyNumberFormat="1" applyFont="1" applyFill="1" applyBorder="1" applyAlignment="1">
      <alignment horizontal="center" vertical="center"/>
    </xf>
    <xf numFmtId="0" fontId="13" fillId="24" borderId="25" xfId="0" applyNumberFormat="1" applyFont="1" applyFill="1" applyBorder="1" applyAlignment="1">
      <alignment horizontal="center" vertical="center" wrapText="1"/>
    </xf>
    <xf numFmtId="0" fontId="9" fillId="24" borderId="25" xfId="0" applyNumberFormat="1" applyFont="1" applyFill="1" applyBorder="1" applyAlignment="1">
      <alignment horizontal="center" vertical="center" wrapText="1"/>
    </xf>
    <xf numFmtId="2" fontId="16" fillId="25" borderId="38" xfId="0" applyNumberFormat="1" applyFont="1" applyFill="1" applyBorder="1" applyAlignment="1">
      <alignment horizontal="center" vertical="center" wrapText="1"/>
    </xf>
    <xf numFmtId="2" fontId="16" fillId="25" borderId="1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" fillId="8" borderId="25" xfId="0" applyFont="1" applyFill="1" applyBorder="1" applyAlignment="1">
      <alignment horizontal="center" vertical="center"/>
    </xf>
    <xf numFmtId="4" fontId="1" fillId="22" borderId="39" xfId="0" applyNumberFormat="1" applyFont="1" applyFill="1" applyBorder="1" applyAlignment="1">
      <alignment horizontal="center" vertical="center"/>
    </xf>
    <xf numFmtId="0" fontId="1" fillId="4" borderId="64" xfId="0" applyNumberFormat="1" applyFont="1" applyFill="1" applyBorder="1" applyAlignment="1">
      <alignment horizontal="center" vertical="center" wrapText="1"/>
    </xf>
    <xf numFmtId="0" fontId="1" fillId="4" borderId="72" xfId="0" applyNumberFormat="1" applyFont="1" applyFill="1" applyBorder="1" applyAlignment="1">
      <alignment horizontal="center" vertical="center" wrapText="1"/>
    </xf>
    <xf numFmtId="0" fontId="1" fillId="4" borderId="77" xfId="0" applyNumberFormat="1" applyFont="1" applyFill="1" applyBorder="1" applyAlignment="1">
      <alignment horizontal="center" vertical="center" wrapText="1"/>
    </xf>
    <xf numFmtId="0" fontId="1" fillId="3" borderId="39" xfId="0" applyNumberFormat="1" applyFont="1" applyFill="1" applyBorder="1" applyAlignment="1">
      <alignment horizontal="center" vertical="center" wrapText="1"/>
    </xf>
    <xf numFmtId="0" fontId="1" fillId="3" borderId="63" xfId="0" applyNumberFormat="1" applyFont="1" applyFill="1" applyBorder="1" applyAlignment="1">
      <alignment horizontal="center" vertical="center" wrapText="1"/>
    </xf>
    <xf numFmtId="0" fontId="1" fillId="5" borderId="78" xfId="0" applyNumberFormat="1" applyFont="1" applyFill="1" applyBorder="1" applyAlignment="1">
      <alignment horizontal="center" vertical="center" wrapText="1"/>
    </xf>
    <xf numFmtId="0" fontId="1" fillId="5" borderId="79" xfId="0" applyNumberFormat="1" applyFont="1" applyFill="1" applyBorder="1" applyAlignment="1">
      <alignment horizontal="center" vertical="center" wrapText="1"/>
    </xf>
    <xf numFmtId="0" fontId="5" fillId="3" borderId="64" xfId="0" applyNumberFormat="1" applyFont="1" applyFill="1" applyBorder="1" applyAlignment="1">
      <alignment horizontal="center" vertical="center" wrapText="1"/>
    </xf>
    <xf numFmtId="0" fontId="5" fillId="3" borderId="72" xfId="0" applyNumberFormat="1" applyFont="1" applyFill="1" applyBorder="1" applyAlignment="1">
      <alignment horizontal="center" vertical="center" wrapText="1"/>
    </xf>
    <xf numFmtId="0" fontId="5" fillId="3" borderId="77" xfId="0" applyNumberFormat="1" applyFont="1" applyFill="1" applyBorder="1" applyAlignment="1">
      <alignment horizontal="center" vertical="center" wrapText="1"/>
    </xf>
    <xf numFmtId="0" fontId="9" fillId="4" borderId="63" xfId="0" applyNumberFormat="1" applyFont="1" applyFill="1" applyBorder="1" applyAlignment="1">
      <alignment horizontal="center" vertical="center" wrapText="1"/>
    </xf>
    <xf numFmtId="0" fontId="9" fillId="4" borderId="35" xfId="0" applyNumberFormat="1" applyFont="1" applyFill="1" applyBorder="1" applyAlignment="1">
      <alignment horizontal="center" vertical="center" wrapText="1"/>
    </xf>
    <xf numFmtId="0" fontId="9" fillId="4" borderId="39" xfId="0" applyNumberFormat="1" applyFont="1" applyFill="1" applyBorder="1" applyAlignment="1">
      <alignment horizontal="center" vertical="center" wrapText="1"/>
    </xf>
    <xf numFmtId="0" fontId="9" fillId="24" borderId="63" xfId="0" applyNumberFormat="1" applyFont="1" applyFill="1" applyBorder="1" applyAlignment="1">
      <alignment horizontal="center" vertical="center" wrapText="1"/>
    </xf>
    <xf numFmtId="0" fontId="9" fillId="24" borderId="35" xfId="0" applyNumberFormat="1" applyFont="1" applyFill="1" applyBorder="1" applyAlignment="1">
      <alignment horizontal="center" vertical="center" wrapText="1"/>
    </xf>
    <xf numFmtId="0" fontId="9" fillId="24" borderId="39" xfId="0" applyNumberFormat="1" applyFont="1" applyFill="1" applyBorder="1" applyAlignment="1">
      <alignment horizontal="center" vertical="center" wrapText="1"/>
    </xf>
    <xf numFmtId="0" fontId="5" fillId="8" borderId="64" xfId="0" applyNumberFormat="1" applyFont="1" applyFill="1" applyBorder="1" applyAlignment="1">
      <alignment horizontal="center" vertical="center" wrapText="1"/>
    </xf>
    <xf numFmtId="0" fontId="5" fillId="8" borderId="72" xfId="0" applyNumberFormat="1" applyFont="1" applyFill="1" applyBorder="1" applyAlignment="1">
      <alignment horizontal="center" vertical="center" wrapText="1"/>
    </xf>
    <xf numFmtId="0" fontId="5" fillId="8" borderId="77" xfId="0" applyNumberFormat="1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5" borderId="7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71" xfId="0" applyFont="1" applyFill="1" applyBorder="1" applyAlignment="1">
      <alignment horizontal="center" vertical="center" wrapText="1"/>
    </xf>
    <xf numFmtId="0" fontId="1" fillId="24" borderId="64" xfId="0" applyNumberFormat="1" applyFont="1" applyFill="1" applyBorder="1" applyAlignment="1">
      <alignment horizontal="center" vertical="center" wrapText="1"/>
    </xf>
    <xf numFmtId="0" fontId="1" fillId="24" borderId="72" xfId="0" applyNumberFormat="1" applyFont="1" applyFill="1" applyBorder="1" applyAlignment="1">
      <alignment horizontal="center" vertical="center" wrapText="1"/>
    </xf>
    <xf numFmtId="0" fontId="1" fillId="24" borderId="77" xfId="0" applyNumberFormat="1" applyFont="1" applyFill="1" applyBorder="1" applyAlignment="1">
      <alignment horizontal="center" vertical="center" wrapText="1"/>
    </xf>
    <xf numFmtId="0" fontId="5" fillId="24" borderId="69" xfId="0" applyNumberFormat="1" applyFont="1" applyFill="1" applyBorder="1" applyAlignment="1">
      <alignment horizontal="center" vertical="center" wrapText="1"/>
    </xf>
    <xf numFmtId="0" fontId="1" fillId="24" borderId="26" xfId="0" applyNumberFormat="1" applyFont="1" applyFill="1" applyBorder="1" applyAlignment="1">
      <alignment horizontal="center" vertical="center" wrapText="1"/>
    </xf>
    <xf numFmtId="0" fontId="5" fillId="5" borderId="64" xfId="0" applyNumberFormat="1" applyFont="1" applyFill="1" applyBorder="1" applyAlignment="1">
      <alignment horizontal="center" vertical="center" wrapText="1"/>
    </xf>
    <xf numFmtId="0" fontId="5" fillId="5" borderId="72" xfId="0" applyNumberFormat="1" applyFont="1" applyFill="1" applyBorder="1" applyAlignment="1">
      <alignment horizontal="center" vertical="center" wrapText="1"/>
    </xf>
    <xf numFmtId="0" fontId="5" fillId="5" borderId="77" xfId="0" applyNumberFormat="1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8" borderId="39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5" fillId="24" borderId="73" xfId="0" applyNumberFormat="1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27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0" fontId="1" fillId="5" borderId="36" xfId="0" applyNumberFormat="1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75" xfId="0" applyFont="1" applyFill="1" applyBorder="1" applyAlignment="1">
      <alignment horizontal="center"/>
    </xf>
    <xf numFmtId="0" fontId="8" fillId="3" borderId="54" xfId="0" applyNumberFormat="1" applyFont="1" applyFill="1" applyBorder="1" applyAlignment="1">
      <alignment horizontal="center" vertical="center" wrapText="1"/>
    </xf>
    <xf numFmtId="0" fontId="8" fillId="3" borderId="32" xfId="0" applyNumberFormat="1" applyFont="1" applyFill="1" applyBorder="1" applyAlignment="1">
      <alignment horizontal="center" vertical="center" wrapText="1"/>
    </xf>
    <xf numFmtId="4" fontId="1" fillId="22" borderId="13" xfId="0" applyNumberFormat="1" applyFont="1" applyFill="1" applyBorder="1" applyAlignment="1">
      <alignment horizontal="center" vertical="center"/>
    </xf>
    <xf numFmtId="0" fontId="5" fillId="8" borderId="80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8" fillId="4" borderId="80" xfId="0" applyNumberFormat="1" applyFont="1" applyFill="1" applyBorder="1" applyAlignment="1">
      <alignment horizontal="center" vertical="center" wrapText="1"/>
    </xf>
    <xf numFmtId="0" fontId="8" fillId="4" borderId="27" xfId="0" applyNumberFormat="1" applyFont="1" applyFill="1" applyBorder="1" applyAlignment="1">
      <alignment horizontal="center" vertical="center" wrapText="1"/>
    </xf>
    <xf numFmtId="0" fontId="8" fillId="8" borderId="80" xfId="0" applyNumberFormat="1" applyFont="1" applyFill="1" applyBorder="1" applyAlignment="1">
      <alignment horizontal="center" vertical="center" wrapText="1"/>
    </xf>
    <xf numFmtId="0" fontId="8" fillId="8" borderId="27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/>
    </xf>
    <xf numFmtId="0" fontId="1" fillId="24" borderId="18" xfId="0" applyNumberFormat="1" applyFont="1" applyFill="1" applyBorder="1" applyAlignment="1">
      <alignment horizontal="center"/>
    </xf>
    <xf numFmtId="4" fontId="1" fillId="22" borderId="63" xfId="0" applyNumberFormat="1" applyFont="1" applyFill="1" applyBorder="1" applyAlignment="1">
      <alignment horizontal="center"/>
    </xf>
    <xf numFmtId="4" fontId="1" fillId="22" borderId="35" xfId="0" applyNumberFormat="1" applyFont="1" applyFill="1" applyBorder="1" applyAlignment="1">
      <alignment horizontal="center"/>
    </xf>
    <xf numFmtId="4" fontId="1" fillId="22" borderId="37" xfId="0" applyNumberFormat="1" applyFont="1" applyFill="1" applyBorder="1" applyAlignment="1">
      <alignment horizontal="center"/>
    </xf>
    <xf numFmtId="0" fontId="1" fillId="4" borderId="25" xfId="0" applyNumberFormat="1" applyFont="1" applyFill="1" applyBorder="1" applyAlignment="1">
      <alignment horizontal="center" vertical="center" wrapText="1"/>
    </xf>
    <xf numFmtId="0" fontId="1" fillId="25" borderId="21" xfId="0" applyNumberFormat="1" applyFont="1" applyFill="1" applyBorder="1" applyAlignment="1">
      <alignment horizontal="center" vertical="center" wrapText="1"/>
    </xf>
    <xf numFmtId="0" fontId="1" fillId="8" borderId="81" xfId="0" applyNumberFormat="1" applyFont="1" applyFill="1" applyBorder="1" applyAlignment="1">
      <alignment horizontal="center"/>
    </xf>
    <xf numFmtId="0" fontId="1" fillId="8" borderId="82" xfId="0" applyNumberFormat="1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5.57421875" style="31" customWidth="1"/>
  </cols>
  <sheetData>
    <row r="1" ht="19.5" customHeight="1">
      <c r="A1" s="98" t="s">
        <v>85</v>
      </c>
    </row>
    <row r="2" ht="56.25" customHeight="1">
      <c r="A2" s="97" t="s">
        <v>87</v>
      </c>
    </row>
    <row r="3" ht="28.5" customHeight="1">
      <c r="A3" s="338" t="s">
        <v>236</v>
      </c>
    </row>
    <row r="4" ht="21" customHeight="1"/>
    <row r="5" ht="25.5">
      <c r="A5" s="99" t="s">
        <v>86</v>
      </c>
    </row>
    <row r="7" ht="38.25">
      <c r="A7" s="99" t="s">
        <v>222</v>
      </c>
    </row>
    <row r="9" ht="25.5">
      <c r="A9" s="99" t="s">
        <v>154</v>
      </c>
    </row>
    <row r="11" ht="51.75" customHeight="1">
      <c r="A11" s="99" t="s">
        <v>155</v>
      </c>
    </row>
    <row r="14" ht="12.75">
      <c r="A14"/>
    </row>
    <row r="15" ht="12.75">
      <c r="A15"/>
    </row>
    <row r="19" spans="1:7" ht="12.75" customHeight="1">
      <c r="A19" s="150"/>
      <c r="B19" s="150"/>
      <c r="C19" s="150"/>
      <c r="D19" s="150"/>
      <c r="E19" s="150"/>
      <c r="F19" s="150"/>
      <c r="G19" s="150"/>
    </row>
    <row r="20" spans="1:7" ht="12.75" customHeight="1">
      <c r="A20" s="150"/>
      <c r="B20" s="150"/>
      <c r="C20" s="150"/>
      <c r="D20" s="150"/>
      <c r="E20" s="150"/>
      <c r="F20" s="150"/>
      <c r="G20" s="150"/>
    </row>
    <row r="21" spans="1:7" ht="12.75" customHeight="1">
      <c r="A21" s="150"/>
      <c r="B21" s="150"/>
      <c r="C21" s="150"/>
      <c r="D21" s="150"/>
      <c r="E21" s="150"/>
      <c r="F21" s="150"/>
      <c r="G21" s="150"/>
    </row>
    <row r="22" spans="1:7" ht="12.75" customHeight="1">
      <c r="A22" s="150"/>
      <c r="B22" s="150"/>
      <c r="C22" s="150"/>
      <c r="D22" s="150"/>
      <c r="E22" s="150"/>
      <c r="F22" s="150"/>
      <c r="G22" s="150"/>
    </row>
    <row r="23" spans="1:7" ht="12.75" customHeight="1">
      <c r="A23" s="150"/>
      <c r="B23" s="150"/>
      <c r="C23" s="150"/>
      <c r="D23" s="150"/>
      <c r="E23" s="150"/>
      <c r="F23" s="150"/>
      <c r="G23" s="1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3" sqref="F43"/>
    </sheetView>
  </sheetViews>
  <sheetFormatPr defaultColWidth="9.140625" defaultRowHeight="12.75"/>
  <cols>
    <col min="1" max="2" width="18.421875" style="3" customWidth="1"/>
    <col min="3" max="3" width="10.140625" style="3" customWidth="1"/>
    <col min="4" max="4" width="11.8515625" style="3" customWidth="1"/>
    <col min="5" max="7" width="12.57421875" style="3" customWidth="1"/>
    <col min="8" max="8" width="11.7109375" style="3" customWidth="1"/>
    <col min="9" max="9" width="14.57421875" style="3" customWidth="1"/>
    <col min="10" max="10" width="9.8515625" style="3" customWidth="1"/>
    <col min="11" max="11" width="12.140625" style="3" customWidth="1"/>
    <col min="12" max="13" width="10.28125" style="3" customWidth="1"/>
    <col min="14" max="14" width="15.57421875" style="3" customWidth="1"/>
    <col min="15" max="15" width="11.00390625" style="3" customWidth="1"/>
    <col min="16" max="16" width="30.57421875" style="3" customWidth="1"/>
    <col min="17" max="17" width="29.421875" style="3" customWidth="1"/>
    <col min="18" max="22" width="11.00390625" style="3" customWidth="1"/>
    <col min="23" max="16384" width="9.140625" style="3" customWidth="1"/>
  </cols>
  <sheetData>
    <row r="1" spans="1:18" ht="24.75" customHeight="1">
      <c r="A1" s="337" t="s">
        <v>132</v>
      </c>
      <c r="B1" s="356" t="s">
        <v>0</v>
      </c>
      <c r="C1" s="356"/>
      <c r="D1" s="358" t="s">
        <v>1</v>
      </c>
      <c r="E1" s="358"/>
      <c r="F1" s="358"/>
      <c r="G1" s="331" t="s">
        <v>2</v>
      </c>
      <c r="H1" s="332"/>
      <c r="I1" s="162" t="s">
        <v>3</v>
      </c>
      <c r="J1" s="348" t="s">
        <v>4</v>
      </c>
      <c r="K1" s="349"/>
      <c r="L1" s="349"/>
      <c r="M1" s="350"/>
      <c r="N1" s="340" t="s">
        <v>5</v>
      </c>
      <c r="O1" s="339"/>
      <c r="P1" s="339"/>
      <c r="Q1" s="1"/>
      <c r="R1" s="2"/>
    </row>
    <row r="2" spans="1:22" ht="27" customHeight="1">
      <c r="A2" s="333"/>
      <c r="B2" s="357"/>
      <c r="C2" s="357"/>
      <c r="D2" s="359"/>
      <c r="E2" s="359"/>
      <c r="F2" s="359"/>
      <c r="G2" s="329"/>
      <c r="H2" s="330"/>
      <c r="I2" s="354"/>
      <c r="J2" s="351"/>
      <c r="K2" s="352"/>
      <c r="L2" s="352"/>
      <c r="M2" s="353"/>
      <c r="N2" s="341"/>
      <c r="O2" s="339"/>
      <c r="P2" s="339"/>
      <c r="Q2" s="95"/>
      <c r="R2"/>
      <c r="S2"/>
      <c r="T2"/>
      <c r="U2"/>
      <c r="V2"/>
    </row>
    <row r="3" spans="1:22" s="13" customFormat="1" ht="70.5" customHeight="1">
      <c r="A3" s="4" t="s">
        <v>6</v>
      </c>
      <c r="B3" s="5" t="s">
        <v>7</v>
      </c>
      <c r="C3" s="6" t="s">
        <v>8</v>
      </c>
      <c r="D3" s="7" t="s">
        <v>9</v>
      </c>
      <c r="E3" s="7" t="s">
        <v>10</v>
      </c>
      <c r="F3" s="8" t="s">
        <v>11</v>
      </c>
      <c r="G3" s="9" t="s">
        <v>12</v>
      </c>
      <c r="H3" s="10" t="s">
        <v>13</v>
      </c>
      <c r="I3" s="355"/>
      <c r="J3" s="11" t="s">
        <v>14</v>
      </c>
      <c r="K3" s="11" t="s">
        <v>15</v>
      </c>
      <c r="L3" s="12" t="s">
        <v>16</v>
      </c>
      <c r="M3" s="188" t="s">
        <v>153</v>
      </c>
      <c r="N3" s="341"/>
      <c r="O3" s="121"/>
      <c r="P3" s="121"/>
      <c r="Q3" s="95"/>
      <c r="R3"/>
      <c r="S3"/>
      <c r="T3"/>
      <c r="U3"/>
      <c r="V3"/>
    </row>
    <row r="4" spans="1:22" ht="12.75">
      <c r="A4" s="14"/>
      <c r="B4" s="345" t="s">
        <v>17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7"/>
      <c r="O4" s="122"/>
      <c r="P4" s="122"/>
      <c r="Q4" s="95"/>
      <c r="R4"/>
      <c r="S4"/>
      <c r="T4"/>
      <c r="U4"/>
      <c r="V4"/>
    </row>
    <row r="5" spans="1:22" ht="12.75">
      <c r="A5" s="117" t="s">
        <v>18</v>
      </c>
      <c r="B5" s="15" t="s">
        <v>19</v>
      </c>
      <c r="C5" s="16">
        <v>36.22</v>
      </c>
      <c r="D5" s="17"/>
      <c r="E5" s="18"/>
      <c r="F5" s="19" t="s">
        <v>20</v>
      </c>
      <c r="G5" s="20">
        <v>-0.187086643</v>
      </c>
      <c r="H5" s="19">
        <f aca="true" t="shared" si="0" ref="H5:H16">20*POWER(10,G5)</f>
        <v>13.00000001069062</v>
      </c>
      <c r="I5" s="15">
        <v>29</v>
      </c>
      <c r="J5" s="20" t="s">
        <v>21</v>
      </c>
      <c r="K5" s="21">
        <v>18.22</v>
      </c>
      <c r="L5" s="22"/>
      <c r="M5" s="77">
        <f aca="true" t="shared" si="1" ref="M5:M16">C5-K5</f>
        <v>18</v>
      </c>
      <c r="N5" s="189"/>
      <c r="O5" s="38"/>
      <c r="P5" s="123"/>
      <c r="Q5" s="95"/>
      <c r="R5"/>
      <c r="S5"/>
      <c r="T5"/>
      <c r="U5"/>
      <c r="V5"/>
    </row>
    <row r="6" spans="1:22" ht="12.75">
      <c r="A6" s="117" t="s">
        <v>22</v>
      </c>
      <c r="B6" s="15" t="s">
        <v>19</v>
      </c>
      <c r="C6" s="16">
        <v>56.61</v>
      </c>
      <c r="D6" s="17"/>
      <c r="E6" s="18"/>
      <c r="F6" s="19" t="s">
        <v>20</v>
      </c>
      <c r="G6" s="20">
        <v>0</v>
      </c>
      <c r="H6" s="19">
        <f t="shared" si="0"/>
        <v>20</v>
      </c>
      <c r="I6" s="15">
        <v>30</v>
      </c>
      <c r="J6" s="20" t="s">
        <v>21</v>
      </c>
      <c r="K6" s="21">
        <v>29.61</v>
      </c>
      <c r="L6" s="22"/>
      <c r="M6" s="77">
        <f t="shared" si="1"/>
        <v>27</v>
      </c>
      <c r="N6" s="190"/>
      <c r="O6" s="38"/>
      <c r="P6" s="123"/>
      <c r="Q6" s="95"/>
      <c r="R6"/>
      <c r="S6"/>
      <c r="T6"/>
      <c r="U6"/>
      <c r="V6"/>
    </row>
    <row r="7" spans="1:22" ht="12.75">
      <c r="A7" s="117" t="s">
        <v>23</v>
      </c>
      <c r="B7" s="15" t="s">
        <v>19</v>
      </c>
      <c r="C7" s="16">
        <v>66.86</v>
      </c>
      <c r="D7" s="17"/>
      <c r="E7" s="18"/>
      <c r="F7" s="19" t="s">
        <v>20</v>
      </c>
      <c r="G7" s="20">
        <v>-0.124938737</v>
      </c>
      <c r="H7" s="19">
        <f t="shared" si="0"/>
        <v>14.99999998647116</v>
      </c>
      <c r="I7" s="15">
        <v>26</v>
      </c>
      <c r="J7" s="20" t="s">
        <v>21</v>
      </c>
      <c r="K7" s="21">
        <v>48.86</v>
      </c>
      <c r="L7" s="22"/>
      <c r="M7" s="77">
        <f t="shared" si="1"/>
        <v>18</v>
      </c>
      <c r="N7" s="190"/>
      <c r="O7" s="38"/>
      <c r="P7" s="123"/>
      <c r="Q7" s="95"/>
      <c r="R7"/>
      <c r="S7"/>
      <c r="T7"/>
      <c r="U7"/>
      <c r="V7"/>
    </row>
    <row r="8" spans="1:22" s="32" customFormat="1" ht="12.75">
      <c r="A8" s="118" t="s">
        <v>24</v>
      </c>
      <c r="B8" s="23" t="s">
        <v>25</v>
      </c>
      <c r="C8" s="24">
        <v>52.85</v>
      </c>
      <c r="D8" s="25"/>
      <c r="E8" s="26"/>
      <c r="F8" s="27" t="s">
        <v>20</v>
      </c>
      <c r="G8" s="28">
        <v>-0.167086643</v>
      </c>
      <c r="H8" s="27">
        <f t="shared" si="0"/>
        <v>13.612671135856147</v>
      </c>
      <c r="I8" s="23">
        <v>30</v>
      </c>
      <c r="J8" s="28" t="s">
        <v>21</v>
      </c>
      <c r="K8" s="29">
        <v>36.85</v>
      </c>
      <c r="L8" s="30"/>
      <c r="M8" s="77">
        <f t="shared" si="1"/>
        <v>16</v>
      </c>
      <c r="N8" s="173"/>
      <c r="O8" s="39"/>
      <c r="P8" s="124"/>
      <c r="Q8" s="115"/>
      <c r="R8" s="31"/>
      <c r="S8" s="31"/>
      <c r="T8" s="31"/>
      <c r="U8" s="31"/>
      <c r="V8" s="31"/>
    </row>
    <row r="9" spans="1:22" s="32" customFormat="1" ht="12.75">
      <c r="A9" s="118" t="s">
        <v>26</v>
      </c>
      <c r="B9" s="23" t="s">
        <v>19</v>
      </c>
      <c r="C9" s="24">
        <v>68.61</v>
      </c>
      <c r="D9" s="25"/>
      <c r="E9" s="26"/>
      <c r="F9" s="27" t="s">
        <v>20</v>
      </c>
      <c r="G9" s="28">
        <v>-0.043546051</v>
      </c>
      <c r="H9" s="27">
        <f t="shared" si="0"/>
        <v>18.091890255111824</v>
      </c>
      <c r="I9" s="23">
        <v>30</v>
      </c>
      <c r="J9" s="28" t="s">
        <v>21</v>
      </c>
      <c r="K9" s="29">
        <v>50.61</v>
      </c>
      <c r="L9" s="30"/>
      <c r="M9" s="77">
        <f t="shared" si="1"/>
        <v>18</v>
      </c>
      <c r="N9" s="173"/>
      <c r="O9" s="39"/>
      <c r="P9" s="124"/>
      <c r="Q9" s="115"/>
      <c r="R9" s="31"/>
      <c r="S9" s="31"/>
      <c r="T9" s="31"/>
      <c r="U9" s="31"/>
      <c r="V9" s="31"/>
    </row>
    <row r="10" spans="1:22" s="32" customFormat="1" ht="12.75">
      <c r="A10" s="118" t="s">
        <v>27</v>
      </c>
      <c r="B10" s="23" t="s">
        <v>19</v>
      </c>
      <c r="C10" s="24">
        <v>53.74</v>
      </c>
      <c r="D10" s="33"/>
      <c r="E10" s="34"/>
      <c r="F10" s="27" t="s">
        <v>20</v>
      </c>
      <c r="G10" s="28">
        <v>-0.357940009</v>
      </c>
      <c r="H10" s="27">
        <f t="shared" si="0"/>
        <v>8.771825562521338</v>
      </c>
      <c r="I10" s="23">
        <v>29</v>
      </c>
      <c r="J10" s="28" t="s">
        <v>21</v>
      </c>
      <c r="K10" s="29">
        <v>35.74</v>
      </c>
      <c r="L10" s="30"/>
      <c r="M10" s="77">
        <f t="shared" si="1"/>
        <v>18</v>
      </c>
      <c r="N10" s="173"/>
      <c r="O10" s="39"/>
      <c r="P10" s="124"/>
      <c r="Q10" s="115"/>
      <c r="R10" s="31"/>
      <c r="S10" s="31"/>
      <c r="T10" s="31"/>
      <c r="U10" s="31"/>
      <c r="V10" s="31"/>
    </row>
    <row r="11" spans="1:22" s="32" customFormat="1" ht="12.75">
      <c r="A11" s="118" t="s">
        <v>28</v>
      </c>
      <c r="B11" s="23" t="s">
        <v>25</v>
      </c>
      <c r="C11" s="24">
        <v>33.3</v>
      </c>
      <c r="D11" s="33"/>
      <c r="E11" s="34"/>
      <c r="F11" s="27" t="s">
        <v>29</v>
      </c>
      <c r="G11" s="28">
        <v>-0.167086643</v>
      </c>
      <c r="H11" s="27">
        <f t="shared" si="0"/>
        <v>13.612671135856147</v>
      </c>
      <c r="I11" s="23">
        <v>28</v>
      </c>
      <c r="J11" s="28" t="s">
        <v>21</v>
      </c>
      <c r="K11" s="29">
        <v>14.3</v>
      </c>
      <c r="L11" s="30"/>
      <c r="M11" s="77">
        <f t="shared" si="1"/>
        <v>18.999999999999996</v>
      </c>
      <c r="N11" s="173"/>
      <c r="O11" s="39"/>
      <c r="P11" s="124"/>
      <c r="Q11" s="115"/>
      <c r="R11" s="31"/>
      <c r="S11" s="31"/>
      <c r="T11" s="31"/>
      <c r="U11" s="31"/>
      <c r="V11" s="31"/>
    </row>
    <row r="12" spans="1:22" s="32" customFormat="1" ht="12.75">
      <c r="A12" s="118" t="s">
        <v>30</v>
      </c>
      <c r="B12" s="23" t="s">
        <v>19</v>
      </c>
      <c r="C12" s="24">
        <v>56.77</v>
      </c>
      <c r="D12" s="33"/>
      <c r="E12" s="34"/>
      <c r="F12" s="27" t="s">
        <v>29</v>
      </c>
      <c r="G12" s="28">
        <v>-0.259840697</v>
      </c>
      <c r="H12" s="27">
        <f t="shared" si="0"/>
        <v>10.994849744257007</v>
      </c>
      <c r="I12" s="23">
        <v>25</v>
      </c>
      <c r="J12" s="28" t="s">
        <v>21</v>
      </c>
      <c r="K12" s="29">
        <v>40.77</v>
      </c>
      <c r="L12" s="30"/>
      <c r="M12" s="77">
        <f t="shared" si="1"/>
        <v>16</v>
      </c>
      <c r="N12" s="173"/>
      <c r="O12" s="39"/>
      <c r="P12" s="124"/>
      <c r="Q12" s="115"/>
      <c r="R12" s="31"/>
      <c r="S12" s="31"/>
      <c r="T12" s="31"/>
      <c r="U12" s="31"/>
      <c r="V12" s="31"/>
    </row>
    <row r="13" spans="1:22" s="32" customFormat="1" ht="12.75">
      <c r="A13" s="118" t="s">
        <v>31</v>
      </c>
      <c r="B13" s="23" t="s">
        <v>19</v>
      </c>
      <c r="C13" s="24">
        <v>43.98</v>
      </c>
      <c r="D13" s="33"/>
      <c r="E13" s="34"/>
      <c r="F13" s="27" t="s">
        <v>29</v>
      </c>
      <c r="G13" s="28">
        <v>0</v>
      </c>
      <c r="H13" s="27">
        <f t="shared" si="0"/>
        <v>20</v>
      </c>
      <c r="I13" s="23">
        <v>27</v>
      </c>
      <c r="J13" s="28" t="s">
        <v>21</v>
      </c>
      <c r="K13" s="29">
        <v>25.98</v>
      </c>
      <c r="L13" s="30"/>
      <c r="M13" s="77">
        <f t="shared" si="1"/>
        <v>17.999999999999996</v>
      </c>
      <c r="N13" s="173"/>
      <c r="O13" s="39"/>
      <c r="P13" s="124"/>
      <c r="Q13" s="115"/>
      <c r="R13" s="31"/>
      <c r="S13" s="31"/>
      <c r="T13" s="31"/>
      <c r="U13" s="31"/>
      <c r="V13" s="31"/>
    </row>
    <row r="14" spans="1:22" s="32" customFormat="1" ht="12.75">
      <c r="A14" s="118" t="s">
        <v>32</v>
      </c>
      <c r="B14" s="23" t="s">
        <v>19</v>
      </c>
      <c r="C14" s="24">
        <v>35.53</v>
      </c>
      <c r="D14" s="33"/>
      <c r="E14" s="34"/>
      <c r="F14" s="27" t="s">
        <v>29</v>
      </c>
      <c r="G14" s="28">
        <v>-0.189664066</v>
      </c>
      <c r="H14" s="27">
        <f t="shared" si="0"/>
        <v>12.923076930365925</v>
      </c>
      <c r="I14" s="23">
        <v>26</v>
      </c>
      <c r="J14" s="28" t="s">
        <v>21</v>
      </c>
      <c r="K14" s="29">
        <v>17.53</v>
      </c>
      <c r="L14" s="30"/>
      <c r="M14" s="77">
        <f t="shared" si="1"/>
        <v>18</v>
      </c>
      <c r="N14" s="173"/>
      <c r="O14" s="39"/>
      <c r="P14" s="124"/>
      <c r="Q14" s="115"/>
      <c r="R14" s="31"/>
      <c r="S14" s="31"/>
      <c r="T14" s="31"/>
      <c r="U14" s="31"/>
      <c r="V14" s="31"/>
    </row>
    <row r="15" spans="1:22" s="32" customFormat="1" ht="12.75">
      <c r="A15" s="118" t="s">
        <v>33</v>
      </c>
      <c r="B15" s="23" t="s">
        <v>19</v>
      </c>
      <c r="C15" s="24">
        <v>70.14</v>
      </c>
      <c r="D15" s="33"/>
      <c r="E15" s="34"/>
      <c r="F15" s="27" t="s">
        <v>29</v>
      </c>
      <c r="G15" s="28">
        <v>-0.167086643</v>
      </c>
      <c r="H15" s="27">
        <f t="shared" si="0"/>
        <v>13.612671135856147</v>
      </c>
      <c r="I15" s="23">
        <v>29</v>
      </c>
      <c r="J15" s="28" t="s">
        <v>21</v>
      </c>
      <c r="K15" s="29">
        <v>54.14</v>
      </c>
      <c r="L15" s="30"/>
      <c r="M15" s="77">
        <f t="shared" si="1"/>
        <v>16</v>
      </c>
      <c r="N15" s="173"/>
      <c r="O15" s="39"/>
      <c r="P15" s="124"/>
      <c r="Q15" s="115"/>
      <c r="R15" s="31"/>
      <c r="S15" s="31"/>
      <c r="T15" s="31"/>
      <c r="U15" s="31"/>
      <c r="V15" s="31"/>
    </row>
    <row r="16" spans="1:22" ht="12.75">
      <c r="A16" s="119" t="s">
        <v>34</v>
      </c>
      <c r="B16" s="15" t="s">
        <v>25</v>
      </c>
      <c r="C16" s="16">
        <v>41</v>
      </c>
      <c r="D16" s="35"/>
      <c r="E16" s="36"/>
      <c r="F16" s="19" t="s">
        <v>29</v>
      </c>
      <c r="G16" s="20">
        <v>-0.357940009</v>
      </c>
      <c r="H16" s="19">
        <f t="shared" si="0"/>
        <v>8.771825562521338</v>
      </c>
      <c r="I16" s="15">
        <v>30</v>
      </c>
      <c r="J16" s="20" t="s">
        <v>21</v>
      </c>
      <c r="K16" s="21">
        <v>25</v>
      </c>
      <c r="L16" s="22"/>
      <c r="M16" s="77">
        <f t="shared" si="1"/>
        <v>16</v>
      </c>
      <c r="N16" s="191"/>
      <c r="O16" s="38"/>
      <c r="P16" s="125"/>
      <c r="Q16" s="95"/>
      <c r="R16"/>
      <c r="S16"/>
      <c r="T16"/>
      <c r="U16"/>
      <c r="V16"/>
    </row>
    <row r="17" spans="1:22" ht="12.75">
      <c r="A17" s="37"/>
      <c r="B17" s="345" t="s">
        <v>35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7"/>
      <c r="O17" s="122"/>
      <c r="P17" s="122"/>
      <c r="Q17" s="95"/>
      <c r="R17"/>
      <c r="S17"/>
      <c r="T17"/>
      <c r="U17"/>
      <c r="V17"/>
    </row>
    <row r="18" spans="1:22" ht="16.5" customHeight="1">
      <c r="A18" s="117" t="s">
        <v>36</v>
      </c>
      <c r="B18" s="15" t="s">
        <v>19</v>
      </c>
      <c r="C18" s="16">
        <v>38.96</v>
      </c>
      <c r="D18" s="17">
        <v>0.79</v>
      </c>
      <c r="E18" s="38" t="s">
        <v>37</v>
      </c>
      <c r="F18" s="27" t="s">
        <v>38</v>
      </c>
      <c r="G18" s="28">
        <v>0.04</v>
      </c>
      <c r="H18" s="27">
        <f aca="true" t="shared" si="2" ref="H18:H29">20*POWER(10,G18)</f>
        <v>21.9295639228637</v>
      </c>
      <c r="I18" s="23">
        <v>29</v>
      </c>
      <c r="J18" s="28" t="s">
        <v>39</v>
      </c>
      <c r="K18" s="29">
        <v>15.96</v>
      </c>
      <c r="L18" s="30">
        <v>0.8</v>
      </c>
      <c r="M18" s="27">
        <f aca="true" t="shared" si="3" ref="M18:M29">C18-K18</f>
        <v>23</v>
      </c>
      <c r="N18" s="192"/>
      <c r="O18" s="2"/>
      <c r="P18" s="124"/>
      <c r="Q18" s="95"/>
      <c r="R18"/>
      <c r="S18"/>
      <c r="T18"/>
      <c r="U18"/>
      <c r="V18"/>
    </row>
    <row r="19" spans="1:22" ht="19.5" customHeight="1">
      <c r="A19" s="117" t="s">
        <v>40</v>
      </c>
      <c r="B19" s="23" t="s">
        <v>19</v>
      </c>
      <c r="C19" s="24">
        <v>49.14</v>
      </c>
      <c r="D19" s="25">
        <v>7.95</v>
      </c>
      <c r="E19" s="39" t="s">
        <v>37</v>
      </c>
      <c r="F19" s="27" t="s">
        <v>38</v>
      </c>
      <c r="G19" s="28">
        <v>0.04</v>
      </c>
      <c r="H19" s="27">
        <f t="shared" si="2"/>
        <v>21.9295639228637</v>
      </c>
      <c r="I19" s="23">
        <v>28</v>
      </c>
      <c r="J19" s="28" t="s">
        <v>21</v>
      </c>
      <c r="K19" s="29">
        <v>32.14</v>
      </c>
      <c r="L19" s="30"/>
      <c r="M19" s="27">
        <f t="shared" si="3"/>
        <v>17</v>
      </c>
      <c r="N19" s="174" t="s">
        <v>41</v>
      </c>
      <c r="O19" s="2"/>
      <c r="P19" s="124"/>
      <c r="Q19" s="95"/>
      <c r="R19"/>
      <c r="S19"/>
      <c r="T19"/>
      <c r="U19"/>
      <c r="V19"/>
    </row>
    <row r="20" spans="1:22" ht="33.75">
      <c r="A20" s="117" t="s">
        <v>42</v>
      </c>
      <c r="B20" s="23" t="s">
        <v>19</v>
      </c>
      <c r="C20" s="24">
        <v>66.39</v>
      </c>
      <c r="D20" s="25">
        <v>2.65</v>
      </c>
      <c r="E20" s="39" t="s">
        <v>37</v>
      </c>
      <c r="F20" s="27" t="s">
        <v>38</v>
      </c>
      <c r="G20" s="28">
        <v>0.02</v>
      </c>
      <c r="H20" s="27">
        <f t="shared" si="2"/>
        <v>20.942570961017992</v>
      </c>
      <c r="I20" s="23">
        <v>29</v>
      </c>
      <c r="J20" s="28" t="s">
        <v>21</v>
      </c>
      <c r="K20" s="29">
        <v>49.39</v>
      </c>
      <c r="L20" s="30"/>
      <c r="M20" s="27">
        <f t="shared" si="3"/>
        <v>17</v>
      </c>
      <c r="N20" s="175" t="s">
        <v>43</v>
      </c>
      <c r="O20" s="2"/>
      <c r="P20" s="124"/>
      <c r="Q20" s="95"/>
      <c r="R20"/>
      <c r="S20"/>
      <c r="T20"/>
      <c r="U20"/>
      <c r="V20"/>
    </row>
    <row r="21" spans="1:22" ht="45">
      <c r="A21" s="118" t="s">
        <v>44</v>
      </c>
      <c r="B21" s="23" t="s">
        <v>25</v>
      </c>
      <c r="C21" s="24">
        <v>49.08</v>
      </c>
      <c r="D21" s="25">
        <v>8.62</v>
      </c>
      <c r="E21" s="39" t="s">
        <v>37</v>
      </c>
      <c r="F21" s="27" t="s">
        <v>38</v>
      </c>
      <c r="G21" s="28">
        <v>0.076910013</v>
      </c>
      <c r="H21" s="27">
        <f t="shared" si="2"/>
        <v>23.874814650093008</v>
      </c>
      <c r="I21" s="23">
        <v>28</v>
      </c>
      <c r="J21" s="28" t="s">
        <v>39</v>
      </c>
      <c r="K21" s="29">
        <v>31.08</v>
      </c>
      <c r="L21" s="30">
        <v>1</v>
      </c>
      <c r="M21" s="27">
        <f t="shared" si="3"/>
        <v>18</v>
      </c>
      <c r="N21" s="174" t="s">
        <v>45</v>
      </c>
      <c r="O21" s="2"/>
      <c r="P21" s="124"/>
      <c r="Q21" s="95"/>
      <c r="R21"/>
      <c r="S21"/>
      <c r="T21"/>
      <c r="U21"/>
      <c r="V21"/>
    </row>
    <row r="22" spans="1:22" ht="12.75">
      <c r="A22" s="118" t="s">
        <v>46</v>
      </c>
      <c r="B22" s="23" t="s">
        <v>19</v>
      </c>
      <c r="C22" s="24">
        <v>65.48</v>
      </c>
      <c r="D22" s="25">
        <v>3.5</v>
      </c>
      <c r="E22" s="39" t="s">
        <v>37</v>
      </c>
      <c r="F22" s="27" t="s">
        <v>38</v>
      </c>
      <c r="G22" s="28">
        <v>0.164119983</v>
      </c>
      <c r="H22" s="27">
        <f t="shared" si="2"/>
        <v>29.184346882510773</v>
      </c>
      <c r="I22" s="23">
        <v>28</v>
      </c>
      <c r="J22" s="28" t="s">
        <v>21</v>
      </c>
      <c r="K22" s="29">
        <v>49.48</v>
      </c>
      <c r="L22" s="30"/>
      <c r="M22" s="27">
        <f t="shared" si="3"/>
        <v>16.000000000000007</v>
      </c>
      <c r="N22" s="176"/>
      <c r="O22" s="2"/>
      <c r="P22" s="124"/>
      <c r="Q22" s="95"/>
      <c r="R22"/>
      <c r="S22"/>
      <c r="T22"/>
      <c r="U22"/>
      <c r="V22"/>
    </row>
    <row r="23" spans="1:22" ht="12.75">
      <c r="A23" s="118" t="s">
        <v>47</v>
      </c>
      <c r="B23" s="179" t="s">
        <v>19</v>
      </c>
      <c r="C23" s="180">
        <v>55.09</v>
      </c>
      <c r="D23" s="181">
        <v>0.45</v>
      </c>
      <c r="E23" s="182" t="s">
        <v>48</v>
      </c>
      <c r="F23" s="183" t="s">
        <v>38</v>
      </c>
      <c r="G23" s="184">
        <v>-0.116910013</v>
      </c>
      <c r="H23" s="183">
        <f t="shared" si="2"/>
        <v>15.279881376626426</v>
      </c>
      <c r="I23" s="179">
        <v>30</v>
      </c>
      <c r="J23" s="184" t="s">
        <v>39</v>
      </c>
      <c r="K23" s="185">
        <v>38.59</v>
      </c>
      <c r="L23" s="186">
        <v>0.4</v>
      </c>
      <c r="M23" s="193">
        <f t="shared" si="3"/>
        <v>16.5</v>
      </c>
      <c r="N23" s="187" t="s">
        <v>49</v>
      </c>
      <c r="O23" s="2"/>
      <c r="P23" s="124"/>
      <c r="Q23" s="95"/>
      <c r="R23"/>
      <c r="S23"/>
      <c r="T23"/>
      <c r="U23"/>
      <c r="V23"/>
    </row>
    <row r="24" spans="1:22" ht="12.75">
      <c r="A24" s="118" t="s">
        <v>50</v>
      </c>
      <c r="B24" s="23" t="s">
        <v>25</v>
      </c>
      <c r="C24" s="24">
        <v>30.96</v>
      </c>
      <c r="D24" s="25">
        <v>0.3</v>
      </c>
      <c r="E24" s="39" t="s">
        <v>37</v>
      </c>
      <c r="F24" s="27" t="s">
        <v>51</v>
      </c>
      <c r="G24" s="28">
        <v>-0.136910013</v>
      </c>
      <c r="H24" s="27">
        <f t="shared" si="2"/>
        <v>14.592173429965246</v>
      </c>
      <c r="I24" s="23">
        <v>30</v>
      </c>
      <c r="J24" s="28" t="s">
        <v>39</v>
      </c>
      <c r="K24" s="29">
        <v>14.96</v>
      </c>
      <c r="L24" s="30">
        <v>0.4</v>
      </c>
      <c r="M24" s="27">
        <f t="shared" si="3"/>
        <v>16</v>
      </c>
      <c r="N24" s="176" t="s">
        <v>52</v>
      </c>
      <c r="O24" s="2"/>
      <c r="P24" s="124"/>
      <c r="Q24" s="95"/>
      <c r="R24"/>
      <c r="S24"/>
      <c r="T24"/>
      <c r="U24"/>
      <c r="V24"/>
    </row>
    <row r="25" spans="1:22" ht="12.75">
      <c r="A25" s="118" t="s">
        <v>53</v>
      </c>
      <c r="B25" s="23" t="s">
        <v>19</v>
      </c>
      <c r="C25" s="24">
        <v>52.58</v>
      </c>
      <c r="D25" s="25">
        <v>28.3</v>
      </c>
      <c r="E25" s="39" t="s">
        <v>37</v>
      </c>
      <c r="F25" s="27" t="s">
        <v>51</v>
      </c>
      <c r="G25" s="28">
        <v>-0.167086643</v>
      </c>
      <c r="H25" s="27">
        <f t="shared" si="2"/>
        <v>13.612671135856147</v>
      </c>
      <c r="I25" s="23">
        <v>26</v>
      </c>
      <c r="J25" s="28" t="s">
        <v>21</v>
      </c>
      <c r="K25" s="29">
        <v>36.58</v>
      </c>
      <c r="L25" s="30"/>
      <c r="M25" s="27">
        <f t="shared" si="3"/>
        <v>16</v>
      </c>
      <c r="N25" s="173"/>
      <c r="O25" s="2"/>
      <c r="P25" s="124"/>
      <c r="Q25" s="95"/>
      <c r="R25"/>
      <c r="S25"/>
      <c r="T25"/>
      <c r="U25"/>
      <c r="V25"/>
    </row>
    <row r="26" spans="1:22" ht="12.75">
      <c r="A26" s="118" t="s">
        <v>54</v>
      </c>
      <c r="B26" s="23" t="s">
        <v>19</v>
      </c>
      <c r="C26" s="24">
        <v>46.42</v>
      </c>
      <c r="D26" s="25">
        <v>1.29</v>
      </c>
      <c r="E26" s="39" t="s">
        <v>55</v>
      </c>
      <c r="F26" s="27" t="s">
        <v>51</v>
      </c>
      <c r="G26" s="28">
        <v>-0.036910013</v>
      </c>
      <c r="H26" s="27">
        <f t="shared" si="2"/>
        <v>18.370457944290905</v>
      </c>
      <c r="I26" s="23">
        <v>28</v>
      </c>
      <c r="J26" s="28" t="s">
        <v>21</v>
      </c>
      <c r="K26" s="29">
        <v>30.42</v>
      </c>
      <c r="L26" s="30"/>
      <c r="M26" s="27">
        <f t="shared" si="3"/>
        <v>16</v>
      </c>
      <c r="N26" s="173"/>
      <c r="O26" s="2"/>
      <c r="P26" s="124"/>
      <c r="Q26" s="95"/>
      <c r="R26"/>
      <c r="S26"/>
      <c r="T26"/>
      <c r="U26"/>
      <c r="V26"/>
    </row>
    <row r="27" spans="1:22" ht="12.75">
      <c r="A27" s="118" t="s">
        <v>56</v>
      </c>
      <c r="B27" s="23" t="s">
        <v>19</v>
      </c>
      <c r="C27" s="24">
        <v>33.08</v>
      </c>
      <c r="D27" s="25">
        <v>4.62</v>
      </c>
      <c r="E27" s="39" t="s">
        <v>37</v>
      </c>
      <c r="F27" s="27" t="s">
        <v>51</v>
      </c>
      <c r="G27" s="28">
        <v>-0.147086643</v>
      </c>
      <c r="H27" s="27">
        <f t="shared" si="2"/>
        <v>14.254216561583437</v>
      </c>
      <c r="I27" s="23">
        <v>29</v>
      </c>
      <c r="J27" s="28" t="s">
        <v>39</v>
      </c>
      <c r="K27" s="29">
        <v>16.58</v>
      </c>
      <c r="L27" s="30">
        <v>4.3</v>
      </c>
      <c r="M27" s="27">
        <f t="shared" si="3"/>
        <v>16.5</v>
      </c>
      <c r="N27" s="173"/>
      <c r="O27" s="2"/>
      <c r="P27" s="124"/>
      <c r="Q27" s="95"/>
      <c r="R27"/>
      <c r="S27"/>
      <c r="T27"/>
      <c r="U27"/>
      <c r="V27"/>
    </row>
    <row r="28" spans="1:22" ht="12.75">
      <c r="A28" s="118" t="s">
        <v>57</v>
      </c>
      <c r="B28" s="23" t="s">
        <v>19</v>
      </c>
      <c r="C28" s="24">
        <v>72.41</v>
      </c>
      <c r="D28" s="25">
        <v>6.64</v>
      </c>
      <c r="E28" s="39" t="s">
        <v>37</v>
      </c>
      <c r="F28" s="27" t="s">
        <v>51</v>
      </c>
      <c r="G28" s="28">
        <v>0</v>
      </c>
      <c r="H28" s="27">
        <f t="shared" si="2"/>
        <v>20</v>
      </c>
      <c r="I28" s="23">
        <v>28</v>
      </c>
      <c r="J28" s="28" t="s">
        <v>39</v>
      </c>
      <c r="K28" s="29">
        <v>56.41</v>
      </c>
      <c r="L28" s="30">
        <v>6.8</v>
      </c>
      <c r="M28" s="27">
        <f t="shared" si="3"/>
        <v>16</v>
      </c>
      <c r="N28" s="176" t="s">
        <v>58</v>
      </c>
      <c r="O28" s="2"/>
      <c r="P28" s="124"/>
      <c r="Q28" s="95"/>
      <c r="R28"/>
      <c r="S28"/>
      <c r="T28"/>
      <c r="U28"/>
      <c r="V28"/>
    </row>
    <row r="29" spans="1:22" ht="12.75" customHeight="1" thickBot="1">
      <c r="A29" s="177" t="s">
        <v>59</v>
      </c>
      <c r="B29" s="40" t="s">
        <v>25</v>
      </c>
      <c r="C29" s="41">
        <v>42.03</v>
      </c>
      <c r="D29" s="42">
        <v>3.53</v>
      </c>
      <c r="E29" s="43" t="s">
        <v>37</v>
      </c>
      <c r="F29" s="44" t="s">
        <v>51</v>
      </c>
      <c r="G29" s="45">
        <v>-0.096910013</v>
      </c>
      <c r="H29" s="44">
        <f t="shared" si="2"/>
        <v>16.000000000296808</v>
      </c>
      <c r="I29" s="40">
        <v>28</v>
      </c>
      <c r="J29" s="45" t="s">
        <v>21</v>
      </c>
      <c r="K29" s="46">
        <v>26.03</v>
      </c>
      <c r="L29" s="47"/>
      <c r="M29" s="44">
        <f t="shared" si="3"/>
        <v>16</v>
      </c>
      <c r="N29" s="178"/>
      <c r="O29" s="2"/>
      <c r="P29" s="126"/>
      <c r="Q29" s="95"/>
      <c r="R29"/>
      <c r="S29"/>
      <c r="T29"/>
      <c r="U29"/>
      <c r="V29"/>
    </row>
    <row r="30" spans="1:22" ht="12.75" customHeight="1">
      <c r="A30" s="336"/>
      <c r="B30" s="120" t="s">
        <v>60</v>
      </c>
      <c r="C30" s="2"/>
      <c r="D30" s="48"/>
      <c r="E30" s="49" t="s">
        <v>61</v>
      </c>
      <c r="F30" s="50">
        <f>MIN(D18:D22,D24:D25,D27:D29)</f>
        <v>0.3</v>
      </c>
      <c r="G30" s="51"/>
      <c r="H30" s="51"/>
      <c r="I30" s="51"/>
      <c r="J30" s="334" t="s">
        <v>64</v>
      </c>
      <c r="K30" s="334"/>
      <c r="L30" s="334"/>
      <c r="M30" s="334"/>
      <c r="N30" s="334"/>
      <c r="O30" s="2"/>
      <c r="P30" s="2"/>
      <c r="Q30"/>
      <c r="R30"/>
      <c r="S30"/>
      <c r="T30"/>
      <c r="U30"/>
      <c r="V30"/>
    </row>
    <row r="31" spans="1:22" ht="12.75" customHeight="1" thickBot="1">
      <c r="A31" s="336"/>
      <c r="B31" s="120" t="s">
        <v>62</v>
      </c>
      <c r="C31" s="2"/>
      <c r="D31" s="52"/>
      <c r="E31" s="53" t="s">
        <v>63</v>
      </c>
      <c r="F31" s="54">
        <f>MAX(D18:D22,D24:D25,D27:D29)</f>
        <v>28.3</v>
      </c>
      <c r="G31" s="51"/>
      <c r="H31" s="55"/>
      <c r="I31" s="56"/>
      <c r="J31" s="335"/>
      <c r="K31" s="335"/>
      <c r="L31" s="335"/>
      <c r="M31" s="335"/>
      <c r="N31" s="335"/>
      <c r="Q31"/>
      <c r="R31"/>
      <c r="S31"/>
      <c r="T31"/>
      <c r="U31"/>
      <c r="V31"/>
    </row>
    <row r="32" spans="1:22" ht="13.5" thickBot="1">
      <c r="A32" s="2"/>
      <c r="C32" s="2"/>
      <c r="D32" s="2"/>
      <c r="E32" s="2"/>
      <c r="F32" s="51"/>
      <c r="G32" s="55"/>
      <c r="H32" s="55"/>
      <c r="I32" s="55"/>
      <c r="J32" s="194"/>
      <c r="K32" s="194"/>
      <c r="L32" s="194"/>
      <c r="M32" s="194"/>
      <c r="N32" s="194"/>
      <c r="Q32"/>
      <c r="R32"/>
      <c r="S32"/>
      <c r="T32"/>
      <c r="U32"/>
      <c r="V32"/>
    </row>
    <row r="33" spans="1:22" ht="26.25" customHeight="1" thickBot="1">
      <c r="A33" s="2"/>
      <c r="B33" s="342" t="s">
        <v>130</v>
      </c>
      <c r="C33" s="343"/>
      <c r="D33" s="344"/>
      <c r="E33" s="108"/>
      <c r="F33" s="108"/>
      <c r="G33" s="57"/>
      <c r="H33" s="58"/>
      <c r="I33" s="58"/>
      <c r="J33" s="58"/>
      <c r="L33" s="59"/>
      <c r="M33" s="59"/>
      <c r="P33" s="55"/>
      <c r="Q33"/>
      <c r="R33"/>
      <c r="S33"/>
      <c r="T33"/>
      <c r="U33"/>
      <c r="V33"/>
    </row>
    <row r="34" spans="1:36" ht="12.75">
      <c r="A34" s="2"/>
      <c r="B34" s="60"/>
      <c r="C34" s="61" t="s">
        <v>65</v>
      </c>
      <c r="D34" s="62" t="s">
        <v>66</v>
      </c>
      <c r="E34" s="109"/>
      <c r="F34" s="109"/>
      <c r="G34" s="95"/>
      <c r="H34" s="57"/>
      <c r="I34" s="95"/>
      <c r="J34" s="95"/>
      <c r="K34" s="95"/>
      <c r="L34" s="95"/>
      <c r="M34" s="95"/>
      <c r="N34" s="95"/>
      <c r="O34" s="95"/>
      <c r="P34" s="57"/>
      <c r="Q34" s="5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63"/>
      <c r="B35" s="64" t="s">
        <v>67</v>
      </c>
      <c r="C35" s="65">
        <f>COUNTA(A18:A29)</f>
        <v>12</v>
      </c>
      <c r="D35" s="66">
        <f>COUNTA(A5:A16)</f>
        <v>12</v>
      </c>
      <c r="E35" s="36"/>
      <c r="F35" s="19"/>
      <c r="G35" s="57"/>
      <c r="H35" s="57"/>
      <c r="I35" s="95"/>
      <c r="J35" s="95"/>
      <c r="K35" s="95"/>
      <c r="L35" s="95"/>
      <c r="M35" s="95"/>
      <c r="N35" s="95"/>
      <c r="O35" s="95"/>
      <c r="P35" s="57"/>
      <c r="Q35" s="5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63"/>
      <c r="B36" s="67" t="s">
        <v>68</v>
      </c>
      <c r="C36" s="2"/>
      <c r="D36" s="63"/>
      <c r="E36" s="36"/>
      <c r="F36" s="19"/>
      <c r="G36" s="57"/>
      <c r="H36" s="57"/>
      <c r="I36" s="95"/>
      <c r="J36" s="95"/>
      <c r="K36" s="95"/>
      <c r="L36" s="95"/>
      <c r="M36" s="95"/>
      <c r="N36" s="95"/>
      <c r="O36" s="95"/>
      <c r="P36" s="57"/>
      <c r="Q36" s="5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32" customFormat="1" ht="15.75" customHeight="1">
      <c r="A37" s="68"/>
      <c r="B37" s="69" t="s">
        <v>69</v>
      </c>
      <c r="C37" s="70">
        <f>COUNTIF(J18:J29,"yes")</f>
        <v>6</v>
      </c>
      <c r="D37" s="71">
        <f>COUNTIF(J5:J16,"yes")</f>
        <v>12</v>
      </c>
      <c r="E37" s="34"/>
      <c r="F37" s="27"/>
      <c r="G37" s="114"/>
      <c r="H37" s="114"/>
      <c r="I37" s="115"/>
      <c r="J37" s="115"/>
      <c r="K37" s="115"/>
      <c r="L37" s="115"/>
      <c r="M37" s="115"/>
      <c r="N37" s="115"/>
      <c r="O37" s="115"/>
      <c r="P37" s="114"/>
      <c r="Q37" s="114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</row>
    <row r="38" spans="1:36" ht="12.75">
      <c r="A38" s="63"/>
      <c r="B38" s="72" t="s">
        <v>70</v>
      </c>
      <c r="C38" s="73">
        <f>C37/$C35</f>
        <v>0.5</v>
      </c>
      <c r="D38" s="74">
        <f>D37/$C35</f>
        <v>1</v>
      </c>
      <c r="E38" s="110"/>
      <c r="F38" s="110"/>
      <c r="G38" s="57"/>
      <c r="H38" s="57"/>
      <c r="I38" s="95"/>
      <c r="J38" s="95"/>
      <c r="K38" s="95"/>
      <c r="L38" s="95"/>
      <c r="M38" s="95"/>
      <c r="N38" s="95"/>
      <c r="O38" s="95"/>
      <c r="P38" s="57"/>
      <c r="Q38" s="5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.75" customHeight="1">
      <c r="A39" s="63"/>
      <c r="B39" s="67" t="s">
        <v>7</v>
      </c>
      <c r="C39" s="75"/>
      <c r="D39" s="76"/>
      <c r="E39" s="110"/>
      <c r="F39" s="110"/>
      <c r="G39" s="57"/>
      <c r="H39" s="57"/>
      <c r="I39" s="95"/>
      <c r="J39" s="95"/>
      <c r="K39" s="95"/>
      <c r="L39" s="95"/>
      <c r="M39" s="95"/>
      <c r="N39" s="95"/>
      <c r="O39" s="95"/>
      <c r="P39" s="57"/>
      <c r="Q39" s="5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17" ht="12.75">
      <c r="A40" s="63"/>
      <c r="B40" s="72" t="s">
        <v>71</v>
      </c>
      <c r="C40" s="77">
        <f>COUNTIF(B18:B29,"m")</f>
        <v>9</v>
      </c>
      <c r="D40" s="78">
        <f>COUNTIF(B5:B16,"m")</f>
        <v>9</v>
      </c>
      <c r="E40" s="111"/>
      <c r="F40" s="111"/>
      <c r="G40" s="57"/>
      <c r="H40" s="58"/>
      <c r="I40"/>
      <c r="J40"/>
      <c r="K40"/>
      <c r="L40"/>
      <c r="M40"/>
      <c r="N40"/>
      <c r="O40"/>
      <c r="P40" s="58"/>
      <c r="Q40" s="58"/>
    </row>
    <row r="41" spans="1:17" ht="12.75">
      <c r="A41" s="63"/>
      <c r="B41" s="72" t="s">
        <v>70</v>
      </c>
      <c r="C41" s="73">
        <f>C40/$C35</f>
        <v>0.75</v>
      </c>
      <c r="D41" s="74">
        <f>D40/$D35</f>
        <v>0.75</v>
      </c>
      <c r="E41" s="110"/>
      <c r="F41" s="110"/>
      <c r="G41" s="57"/>
      <c r="H41" s="58"/>
      <c r="I41"/>
      <c r="J41"/>
      <c r="K41"/>
      <c r="L41"/>
      <c r="M41"/>
      <c r="N41"/>
      <c r="O41"/>
      <c r="P41" s="58"/>
      <c r="Q41" s="58"/>
    </row>
    <row r="42" spans="1:17" ht="12.75">
      <c r="A42" s="63"/>
      <c r="B42" s="48" t="s">
        <v>72</v>
      </c>
      <c r="C42" s="2"/>
      <c r="D42" s="63"/>
      <c r="E42" s="36"/>
      <c r="F42" s="38"/>
      <c r="G42" s="57"/>
      <c r="H42" s="58"/>
      <c r="I42"/>
      <c r="J42"/>
      <c r="K42"/>
      <c r="L42"/>
      <c r="M42"/>
      <c r="N42"/>
      <c r="O42"/>
      <c r="P42" s="58"/>
      <c r="Q42" s="58"/>
    </row>
    <row r="43" spans="1:17" ht="12.75">
      <c r="A43" s="2"/>
      <c r="B43" s="72" t="s">
        <v>73</v>
      </c>
      <c r="C43" s="79">
        <f>AVERAGE(C18:C29)</f>
        <v>50.13499999999999</v>
      </c>
      <c r="D43" s="80">
        <f>AVERAGE(C5:C16)</f>
        <v>51.30083333333334</v>
      </c>
      <c r="E43" s="111"/>
      <c r="F43" s="16"/>
      <c r="G43" s="57"/>
      <c r="H43" s="58"/>
      <c r="I43"/>
      <c r="J43"/>
      <c r="K43"/>
      <c r="L43"/>
      <c r="M43"/>
      <c r="N43"/>
      <c r="O43"/>
      <c r="P43" s="58"/>
      <c r="Q43" s="58"/>
    </row>
    <row r="44" spans="1:17" ht="12.75">
      <c r="A44" s="2"/>
      <c r="B44" s="81" t="s">
        <v>74</v>
      </c>
      <c r="C44" s="79">
        <f>STDEV(C18:C29)</f>
        <v>13.112898923648405</v>
      </c>
      <c r="D44" s="80">
        <f>STDEV(C5:C16)</f>
        <v>13.221676732020791</v>
      </c>
      <c r="E44" s="111"/>
      <c r="F44" s="16"/>
      <c r="G44" s="57"/>
      <c r="H44" s="58"/>
      <c r="I44"/>
      <c r="J44"/>
      <c r="K44"/>
      <c r="L44"/>
      <c r="M44"/>
      <c r="N44"/>
      <c r="O44"/>
      <c r="P44" s="58"/>
      <c r="Q44" s="58"/>
    </row>
    <row r="45" spans="1:17" ht="12.75">
      <c r="A45" s="2"/>
      <c r="B45" s="81" t="s">
        <v>75</v>
      </c>
      <c r="C45" s="79">
        <f>MIN(C18:C29)</f>
        <v>30.96</v>
      </c>
      <c r="D45" s="80">
        <f>MIN(C5:C16)</f>
        <v>33.3</v>
      </c>
      <c r="E45" s="111"/>
      <c r="F45" s="16"/>
      <c r="G45" s="57"/>
      <c r="H45" s="58"/>
      <c r="I45"/>
      <c r="J45"/>
      <c r="K45"/>
      <c r="L45"/>
      <c r="M45"/>
      <c r="N45"/>
      <c r="O45"/>
      <c r="P45" s="58"/>
      <c r="Q45" s="58"/>
    </row>
    <row r="46" spans="1:17" ht="12.75">
      <c r="A46" s="2"/>
      <c r="B46" s="81" t="s">
        <v>76</v>
      </c>
      <c r="C46" s="82">
        <f>MAX(C18:C29)</f>
        <v>72.41</v>
      </c>
      <c r="D46" s="83">
        <f>MAX(C5:C16)</f>
        <v>70.14</v>
      </c>
      <c r="E46" s="111"/>
      <c r="F46" s="16"/>
      <c r="G46" s="57"/>
      <c r="H46" s="58"/>
      <c r="I46"/>
      <c r="J46"/>
      <c r="K46"/>
      <c r="L46"/>
      <c r="M46"/>
      <c r="N46"/>
      <c r="O46"/>
      <c r="P46" s="58"/>
      <c r="Q46" s="58"/>
    </row>
    <row r="47" spans="1:17" ht="12.75">
      <c r="A47" s="2"/>
      <c r="B47" s="48" t="s">
        <v>77</v>
      </c>
      <c r="C47" s="2"/>
      <c r="D47" s="63"/>
      <c r="E47" s="36"/>
      <c r="F47" s="38"/>
      <c r="G47" s="57"/>
      <c r="H47" s="58"/>
      <c r="I47"/>
      <c r="J47"/>
      <c r="K47"/>
      <c r="L47"/>
      <c r="M47"/>
      <c r="N47"/>
      <c r="O47"/>
      <c r="P47" s="58"/>
      <c r="Q47" s="58"/>
    </row>
    <row r="48" spans="1:17" ht="12.75">
      <c r="A48" s="2"/>
      <c r="B48" s="72" t="s">
        <v>73</v>
      </c>
      <c r="C48" s="79">
        <f>AVERAGE(I18:I29)</f>
        <v>28.416666666666668</v>
      </c>
      <c r="D48" s="80">
        <f>AVERAGE(I5:I16)</f>
        <v>28.25</v>
      </c>
      <c r="E48" s="111"/>
      <c r="F48" s="111"/>
      <c r="G48" s="57"/>
      <c r="H48" s="58"/>
      <c r="I48"/>
      <c r="J48"/>
      <c r="K48"/>
      <c r="L48"/>
      <c r="M48"/>
      <c r="N48"/>
      <c r="O48"/>
      <c r="P48" s="58"/>
      <c r="Q48" s="58"/>
    </row>
    <row r="49" spans="1:17" ht="12.75">
      <c r="A49" s="2"/>
      <c r="B49" s="81" t="s">
        <v>74</v>
      </c>
      <c r="C49" s="79">
        <f>STDEV(I18:I29)</f>
        <v>1.0836246694508063</v>
      </c>
      <c r="D49" s="80">
        <f>STDEV(I5:I16)</f>
        <v>1.815338686155987</v>
      </c>
      <c r="E49" s="111"/>
      <c r="F49" s="111"/>
      <c r="G49" s="57"/>
      <c r="H49" s="58"/>
      <c r="I49"/>
      <c r="J49"/>
      <c r="K49"/>
      <c r="L49"/>
      <c r="M49"/>
      <c r="N49"/>
      <c r="O49"/>
      <c r="P49" s="58"/>
      <c r="Q49" s="58"/>
    </row>
    <row r="50" spans="1:17" ht="12.75">
      <c r="A50" s="2"/>
      <c r="B50" s="81" t="s">
        <v>75</v>
      </c>
      <c r="C50" s="79">
        <f>MIN(I18:I29)</f>
        <v>26</v>
      </c>
      <c r="D50" s="80">
        <f>MIN(I5:I16)</f>
        <v>25</v>
      </c>
      <c r="E50" s="111"/>
      <c r="F50" s="111"/>
      <c r="G50" s="57"/>
      <c r="H50" s="58"/>
      <c r="I50"/>
      <c r="J50"/>
      <c r="K50"/>
      <c r="L50"/>
      <c r="M50"/>
      <c r="N50"/>
      <c r="O50"/>
      <c r="P50" s="58"/>
      <c r="Q50" s="58"/>
    </row>
    <row r="51" spans="1:17" ht="12.75">
      <c r="A51" s="2"/>
      <c r="B51" s="81" t="s">
        <v>76</v>
      </c>
      <c r="C51" s="82">
        <f>MAX(I18:I29)</f>
        <v>30</v>
      </c>
      <c r="D51" s="83">
        <f>MAX(I5:I16)</f>
        <v>30</v>
      </c>
      <c r="E51" s="111"/>
      <c r="F51" s="111"/>
      <c r="G51" s="57"/>
      <c r="H51" s="58"/>
      <c r="I51"/>
      <c r="J51"/>
      <c r="K51"/>
      <c r="L51"/>
      <c r="M51"/>
      <c r="N51"/>
      <c r="O51"/>
      <c r="P51" s="58"/>
      <c r="Q51" s="58"/>
    </row>
    <row r="52" spans="1:17" ht="53.25" customHeight="1">
      <c r="A52" s="2"/>
      <c r="B52" s="84" t="s">
        <v>78</v>
      </c>
      <c r="C52" s="2"/>
      <c r="D52" s="63"/>
      <c r="E52" s="36"/>
      <c r="F52" s="38"/>
      <c r="G52" s="57"/>
      <c r="H52" s="58"/>
      <c r="I52"/>
      <c r="J52"/>
      <c r="K52"/>
      <c r="L52"/>
      <c r="M52"/>
      <c r="N52"/>
      <c r="O52"/>
      <c r="P52" s="58"/>
      <c r="Q52" s="58"/>
    </row>
    <row r="53" spans="1:17" ht="12.75">
      <c r="A53" s="2"/>
      <c r="B53" s="72" t="s">
        <v>73</v>
      </c>
      <c r="C53" s="16">
        <f>AVERAGE(H18:H29)</f>
        <v>19.164188398997343</v>
      </c>
      <c r="D53" s="85">
        <f>AVERAGE(H5:H16)</f>
        <v>14.032623454958973</v>
      </c>
      <c r="E53" s="112"/>
      <c r="F53" s="112"/>
      <c r="G53" s="57"/>
      <c r="H53" s="58"/>
      <c r="I53"/>
      <c r="J53"/>
      <c r="K53"/>
      <c r="L53"/>
      <c r="M53"/>
      <c r="N53"/>
      <c r="O53"/>
      <c r="P53" s="58"/>
      <c r="Q53" s="58"/>
    </row>
    <row r="54" spans="1:17" ht="12.75">
      <c r="A54" s="2"/>
      <c r="B54" s="81" t="s">
        <v>75</v>
      </c>
      <c r="C54" s="16">
        <f>MIN(H18:H29)</f>
        <v>13.612671135856147</v>
      </c>
      <c r="D54" s="85">
        <f>MIN(H5:H16)</f>
        <v>8.771825562521338</v>
      </c>
      <c r="E54" s="112"/>
      <c r="F54" s="112"/>
      <c r="G54" s="57"/>
      <c r="H54" s="58"/>
      <c r="I54"/>
      <c r="J54"/>
      <c r="K54"/>
      <c r="L54"/>
      <c r="M54"/>
      <c r="N54"/>
      <c r="O54"/>
      <c r="P54" s="58"/>
      <c r="Q54" s="58"/>
    </row>
    <row r="55" spans="1:17" ht="12.75">
      <c r="A55" s="2"/>
      <c r="B55" s="81" t="s">
        <v>76</v>
      </c>
      <c r="C55" s="86">
        <f>MAX(H18:H29)</f>
        <v>29.184346882510773</v>
      </c>
      <c r="D55" s="87">
        <f>MAX(H5:H16)</f>
        <v>20</v>
      </c>
      <c r="E55" s="112"/>
      <c r="F55" s="112"/>
      <c r="G55" s="57"/>
      <c r="H55" s="58"/>
      <c r="I55"/>
      <c r="J55"/>
      <c r="K55"/>
      <c r="L55"/>
      <c r="M55"/>
      <c r="N55"/>
      <c r="O55"/>
      <c r="P55" s="58"/>
      <c r="Q55" s="58"/>
    </row>
    <row r="56" spans="1:17" ht="28.5" customHeight="1">
      <c r="A56" s="2"/>
      <c r="B56" s="84" t="s">
        <v>79</v>
      </c>
      <c r="C56" s="2"/>
      <c r="D56" s="63"/>
      <c r="E56" s="36"/>
      <c r="F56" s="38"/>
      <c r="G56" s="57"/>
      <c r="H56" s="58"/>
      <c r="I56"/>
      <c r="J56"/>
      <c r="K56"/>
      <c r="L56"/>
      <c r="M56"/>
      <c r="N56"/>
      <c r="O56"/>
      <c r="P56" s="58"/>
      <c r="Q56" s="58"/>
    </row>
    <row r="57" spans="1:17" ht="12.75">
      <c r="A57" s="2"/>
      <c r="B57" s="72" t="s">
        <v>69</v>
      </c>
      <c r="C57" s="2">
        <f>COUNTIF(F18:F29,"right")</f>
        <v>6</v>
      </c>
      <c r="D57" s="63" t="s">
        <v>80</v>
      </c>
      <c r="E57" s="36"/>
      <c r="F57" s="38"/>
      <c r="G57" s="57"/>
      <c r="H57" s="58"/>
      <c r="I57"/>
      <c r="J57"/>
      <c r="K57"/>
      <c r="L57"/>
      <c r="M57"/>
      <c r="N57"/>
      <c r="O57"/>
      <c r="P57" s="58"/>
      <c r="Q57" s="58"/>
    </row>
    <row r="58" spans="1:17" ht="12.75">
      <c r="A58" s="2"/>
      <c r="B58" s="72" t="s">
        <v>70</v>
      </c>
      <c r="C58" s="73">
        <f>C57/$C35</f>
        <v>0.5</v>
      </c>
      <c r="D58" s="66"/>
      <c r="E58" s="110"/>
      <c r="F58" s="38"/>
      <c r="G58" s="57"/>
      <c r="H58" s="58"/>
      <c r="I58"/>
      <c r="J58"/>
      <c r="K58"/>
      <c r="L58"/>
      <c r="M58"/>
      <c r="N58"/>
      <c r="O58"/>
      <c r="P58" s="58"/>
      <c r="Q58" s="58"/>
    </row>
    <row r="59" spans="1:17" ht="25.5">
      <c r="A59" s="2"/>
      <c r="B59" s="67" t="s">
        <v>81</v>
      </c>
      <c r="C59" s="2"/>
      <c r="D59" s="63"/>
      <c r="E59" s="36"/>
      <c r="F59" s="38"/>
      <c r="G59" s="57"/>
      <c r="H59" s="58"/>
      <c r="I59" s="58"/>
      <c r="J59" s="58"/>
      <c r="L59" s="88"/>
      <c r="M59" s="88"/>
      <c r="N59" s="88"/>
      <c r="P59" s="58"/>
      <c r="Q59" s="58"/>
    </row>
    <row r="60" spans="1:17" ht="12.75">
      <c r="A60" s="2"/>
      <c r="B60" s="72" t="s">
        <v>69</v>
      </c>
      <c r="C60" s="36">
        <f>COUNTIF(E18:E29,"stroke")</f>
        <v>10</v>
      </c>
      <c r="D60" s="89" t="s">
        <v>80</v>
      </c>
      <c r="E60" s="36"/>
      <c r="F60" s="38"/>
      <c r="G60" s="57"/>
      <c r="H60" s="58"/>
      <c r="I60" s="58"/>
      <c r="J60" s="58"/>
      <c r="L60" s="88"/>
      <c r="M60" s="88"/>
      <c r="N60" s="88"/>
      <c r="P60" s="58"/>
      <c r="Q60" s="58"/>
    </row>
    <row r="61" spans="1:17" ht="12.75">
      <c r="A61" s="2"/>
      <c r="B61" s="72" t="s">
        <v>70</v>
      </c>
      <c r="C61" s="73">
        <f>C60/$C35</f>
        <v>0.8333333333333334</v>
      </c>
      <c r="D61" s="66"/>
      <c r="E61" s="110"/>
      <c r="F61" s="38"/>
      <c r="G61" s="57"/>
      <c r="H61" s="58"/>
      <c r="I61" s="58"/>
      <c r="J61" s="58"/>
      <c r="L61" s="88"/>
      <c r="M61" s="88"/>
      <c r="N61" s="88"/>
      <c r="P61" s="58"/>
      <c r="Q61" s="58"/>
    </row>
    <row r="62" spans="1:14" ht="41.25" customHeight="1">
      <c r="A62" s="2"/>
      <c r="B62" s="67" t="s">
        <v>82</v>
      </c>
      <c r="C62" s="2"/>
      <c r="D62" s="63"/>
      <c r="E62" s="36"/>
      <c r="F62" s="36"/>
      <c r="G62" s="2"/>
      <c r="N62" s="88"/>
    </row>
    <row r="63" spans="1:7" ht="13.5" thickBot="1">
      <c r="A63" s="2"/>
      <c r="B63" s="90" t="s">
        <v>83</v>
      </c>
      <c r="C63" s="91">
        <f>MEDIAN(D18:D29)</f>
        <v>3.5149999999999997</v>
      </c>
      <c r="D63" s="92" t="s">
        <v>80</v>
      </c>
      <c r="E63" s="113"/>
      <c r="F63"/>
      <c r="G63" s="2"/>
    </row>
    <row r="64" spans="1:7" ht="12.75">
      <c r="A64" s="2"/>
      <c r="B64" s="93" t="s">
        <v>84</v>
      </c>
      <c r="C64" s="94"/>
      <c r="D64" s="95"/>
      <c r="E64" s="95"/>
      <c r="F64"/>
      <c r="G64"/>
    </row>
    <row r="65" spans="3:6" ht="12.75">
      <c r="C65" s="96"/>
      <c r="D65" s="2"/>
      <c r="E65" s="2"/>
      <c r="F65"/>
    </row>
    <row r="66" ht="12.75">
      <c r="B66" s="93"/>
    </row>
  </sheetData>
  <sheetProtection/>
  <mergeCells count="13">
    <mergeCell ref="A30:A31"/>
    <mergeCell ref="A1:A2"/>
    <mergeCell ref="G1:H2"/>
    <mergeCell ref="I1:I3"/>
    <mergeCell ref="B1:C2"/>
    <mergeCell ref="D1:F2"/>
    <mergeCell ref="O1:P2"/>
    <mergeCell ref="N1:N3"/>
    <mergeCell ref="B33:D33"/>
    <mergeCell ref="B4:N4"/>
    <mergeCell ref="B17:N17"/>
    <mergeCell ref="J1:M2"/>
    <mergeCell ref="J30:N31"/>
  </mergeCells>
  <printOptions/>
  <pageMargins left="0.75" right="0.75" top="1" bottom="1" header="0" footer="0"/>
  <pageSetup fitToHeight="0" fitToWidth="0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6"/>
  <sheetViews>
    <sheetView zoomScalePageLayoutView="0" workbookViewId="0" topLeftCell="A1">
      <pane xSplit="3" ySplit="3" topLeftCell="D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A50" sqref="BA50"/>
    </sheetView>
  </sheetViews>
  <sheetFormatPr defaultColWidth="9.140625" defaultRowHeight="12.75"/>
  <cols>
    <col min="1" max="1" width="10.00390625" style="102" customWidth="1"/>
    <col min="2" max="2" width="13.421875" style="102" customWidth="1"/>
    <col min="3" max="3" width="11.140625" style="102" customWidth="1"/>
    <col min="4" max="4" width="11.00390625" style="102" customWidth="1"/>
    <col min="5" max="6" width="10.421875" style="102" customWidth="1"/>
    <col min="7" max="7" width="8.421875" style="102" customWidth="1"/>
    <col min="8" max="8" width="10.28125" style="102" customWidth="1"/>
    <col min="9" max="11" width="9.140625" style="102" customWidth="1"/>
    <col min="12" max="12" width="11.28125" style="102" customWidth="1"/>
    <col min="13" max="13" width="9.57421875" style="102" customWidth="1"/>
    <col min="14" max="18" width="9.140625" style="102" customWidth="1"/>
    <col min="19" max="19" width="8.00390625" style="102" customWidth="1"/>
    <col min="20" max="20" width="9.57421875" style="102" customWidth="1"/>
    <col min="21" max="21" width="10.421875" style="102" customWidth="1"/>
    <col min="22" max="22" width="11.140625" style="102" customWidth="1"/>
    <col min="23" max="23" width="10.140625" style="102" customWidth="1"/>
    <col min="24" max="24" width="10.7109375" style="102" customWidth="1"/>
    <col min="25" max="25" width="9.140625" style="103" customWidth="1"/>
    <col min="26" max="26" width="10.140625" style="102" customWidth="1"/>
    <col min="27" max="27" width="9.140625" style="102" customWidth="1"/>
    <col min="28" max="39" width="11.140625" style="0" customWidth="1"/>
    <col min="40" max="40" width="11.7109375" style="102" customWidth="1"/>
    <col min="41" max="41" width="13.7109375" style="102" customWidth="1"/>
    <col min="42" max="46" width="9.140625" style="102" customWidth="1"/>
    <col min="47" max="47" width="8.00390625" style="102" customWidth="1"/>
    <col min="48" max="48" width="9.140625" style="102" customWidth="1"/>
    <col min="49" max="49" width="8.140625" style="102" customWidth="1"/>
    <col min="50" max="16384" width="9.140625" style="102" customWidth="1"/>
  </cols>
  <sheetData>
    <row r="1" spans="1:51" ht="46.5" customHeight="1" thickBot="1">
      <c r="A1" s="416" t="s">
        <v>132</v>
      </c>
      <c r="B1" s="417"/>
      <c r="C1" s="206" t="s">
        <v>133</v>
      </c>
      <c r="D1" s="413" t="s">
        <v>88</v>
      </c>
      <c r="E1" s="414"/>
      <c r="F1" s="414"/>
      <c r="G1" s="414"/>
      <c r="H1" s="414"/>
      <c r="I1" s="415"/>
      <c r="J1" s="404" t="s">
        <v>89</v>
      </c>
      <c r="K1" s="405"/>
      <c r="L1" s="405"/>
      <c r="M1" s="405"/>
      <c r="N1" s="405"/>
      <c r="O1" s="406"/>
      <c r="P1" s="425" t="s">
        <v>135</v>
      </c>
      <c r="Q1" s="426"/>
      <c r="R1" s="426"/>
      <c r="S1" s="426"/>
      <c r="T1" s="426"/>
      <c r="U1" s="427"/>
      <c r="V1" s="397" t="s">
        <v>90</v>
      </c>
      <c r="W1" s="398"/>
      <c r="X1" s="399"/>
      <c r="Y1" s="420" t="s">
        <v>91</v>
      </c>
      <c r="Z1" s="421"/>
      <c r="AA1" s="422"/>
      <c r="AB1" s="428" t="s">
        <v>223</v>
      </c>
      <c r="AC1" s="428"/>
      <c r="AD1" s="428"/>
      <c r="AE1" s="428"/>
      <c r="AF1" s="428"/>
      <c r="AG1" s="428"/>
      <c r="AH1" s="428"/>
      <c r="AI1" s="428"/>
      <c r="AJ1" s="428"/>
      <c r="AK1" s="430" t="s">
        <v>224</v>
      </c>
      <c r="AL1" s="430"/>
      <c r="AM1" s="430"/>
      <c r="AN1" s="423" t="s">
        <v>209</v>
      </c>
      <c r="AO1" s="424"/>
      <c r="AP1" s="421"/>
      <c r="AQ1" s="421"/>
      <c r="AR1" s="424"/>
      <c r="AS1" s="424"/>
      <c r="AT1" s="433" t="s">
        <v>175</v>
      </c>
      <c r="AU1" s="434"/>
      <c r="AV1" s="434"/>
      <c r="AW1" s="434"/>
      <c r="AX1" s="434"/>
      <c r="AY1" s="435"/>
    </row>
    <row r="2" spans="1:51" s="101" customFormat="1" ht="49.5" customHeight="1" thickBot="1">
      <c r="A2" s="418"/>
      <c r="B2" s="419"/>
      <c r="C2" s="157" t="s">
        <v>134</v>
      </c>
      <c r="D2" s="407" t="s">
        <v>95</v>
      </c>
      <c r="E2" s="408"/>
      <c r="F2" s="409"/>
      <c r="G2" s="410" t="s">
        <v>96</v>
      </c>
      <c r="H2" s="411"/>
      <c r="I2" s="412"/>
      <c r="J2" s="407" t="s">
        <v>95</v>
      </c>
      <c r="K2" s="408"/>
      <c r="L2" s="409"/>
      <c r="M2" s="410" t="s">
        <v>96</v>
      </c>
      <c r="N2" s="411"/>
      <c r="O2" s="412"/>
      <c r="P2" s="407" t="s">
        <v>95</v>
      </c>
      <c r="Q2" s="408"/>
      <c r="R2" s="409"/>
      <c r="S2" s="410" t="s">
        <v>96</v>
      </c>
      <c r="T2" s="411"/>
      <c r="U2" s="412"/>
      <c r="V2" s="437" t="s">
        <v>144</v>
      </c>
      <c r="W2" s="438" t="s">
        <v>97</v>
      </c>
      <c r="X2" s="438" t="s">
        <v>230</v>
      </c>
      <c r="Y2" s="390" t="s">
        <v>144</v>
      </c>
      <c r="Z2" s="391" t="s">
        <v>97</v>
      </c>
      <c r="AA2" s="391" t="s">
        <v>230</v>
      </c>
      <c r="AB2" s="395" t="s">
        <v>191</v>
      </c>
      <c r="AC2" s="395"/>
      <c r="AD2" s="395"/>
      <c r="AE2" s="429" t="s">
        <v>89</v>
      </c>
      <c r="AF2" s="429"/>
      <c r="AG2" s="429"/>
      <c r="AH2" s="329" t="s">
        <v>135</v>
      </c>
      <c r="AI2" s="329"/>
      <c r="AJ2" s="329"/>
      <c r="AK2" s="430"/>
      <c r="AL2" s="430"/>
      <c r="AM2" s="430"/>
      <c r="AN2" s="432" t="s">
        <v>92</v>
      </c>
      <c r="AO2" s="432"/>
      <c r="AP2" s="400" t="s">
        <v>93</v>
      </c>
      <c r="AQ2" s="401"/>
      <c r="AR2" s="402" t="s">
        <v>94</v>
      </c>
      <c r="AS2" s="403"/>
      <c r="AT2" s="431" t="s">
        <v>92</v>
      </c>
      <c r="AU2" s="432"/>
      <c r="AV2" s="440" t="s">
        <v>93</v>
      </c>
      <c r="AW2" s="440"/>
      <c r="AX2" s="441" t="s">
        <v>94</v>
      </c>
      <c r="AY2" s="442"/>
    </row>
    <row r="3" spans="1:51" s="101" customFormat="1" ht="71.25" customHeight="1" thickBot="1">
      <c r="A3" s="138" t="str">
        <f>'Demog &amp; vision'!A3</f>
        <v>Subject ID</v>
      </c>
      <c r="B3" s="145" t="s">
        <v>11</v>
      </c>
      <c r="C3" s="7" t="s">
        <v>151</v>
      </c>
      <c r="D3" s="146" t="s">
        <v>225</v>
      </c>
      <c r="E3" s="146" t="s">
        <v>226</v>
      </c>
      <c r="F3" s="146" t="s">
        <v>230</v>
      </c>
      <c r="G3" s="147" t="s">
        <v>227</v>
      </c>
      <c r="H3" s="147" t="s">
        <v>97</v>
      </c>
      <c r="I3" s="147" t="s">
        <v>230</v>
      </c>
      <c r="J3" s="146" t="s">
        <v>228</v>
      </c>
      <c r="K3" s="146" t="s">
        <v>97</v>
      </c>
      <c r="L3" s="146" t="s">
        <v>230</v>
      </c>
      <c r="M3" s="147" t="s">
        <v>227</v>
      </c>
      <c r="N3" s="147" t="s">
        <v>97</v>
      </c>
      <c r="O3" s="147" t="s">
        <v>230</v>
      </c>
      <c r="P3" s="146" t="s">
        <v>129</v>
      </c>
      <c r="Q3" s="146" t="s">
        <v>98</v>
      </c>
      <c r="R3" s="146" t="s">
        <v>230</v>
      </c>
      <c r="S3" s="147" t="s">
        <v>227</v>
      </c>
      <c r="T3" s="147" t="s">
        <v>97</v>
      </c>
      <c r="U3" s="147" t="s">
        <v>230</v>
      </c>
      <c r="V3" s="437"/>
      <c r="W3" s="439"/>
      <c r="X3" s="439"/>
      <c r="Y3" s="390"/>
      <c r="Z3" s="391"/>
      <c r="AA3" s="391"/>
      <c r="AB3" s="202" t="s">
        <v>228</v>
      </c>
      <c r="AC3" s="202" t="s">
        <v>97</v>
      </c>
      <c r="AD3" s="202" t="s">
        <v>230</v>
      </c>
      <c r="AE3" s="312" t="s">
        <v>228</v>
      </c>
      <c r="AF3" s="312" t="s">
        <v>97</v>
      </c>
      <c r="AG3" s="312" t="s">
        <v>230</v>
      </c>
      <c r="AH3" s="313" t="s">
        <v>225</v>
      </c>
      <c r="AI3" s="313" t="s">
        <v>97</v>
      </c>
      <c r="AJ3" s="313" t="s">
        <v>229</v>
      </c>
      <c r="AK3" s="314" t="s">
        <v>225</v>
      </c>
      <c r="AL3" s="314" t="s">
        <v>97</v>
      </c>
      <c r="AM3" s="314" t="s">
        <v>230</v>
      </c>
      <c r="AN3" s="156" t="s">
        <v>170</v>
      </c>
      <c r="AO3" s="230" t="s">
        <v>171</v>
      </c>
      <c r="AP3" s="229" t="s">
        <v>170</v>
      </c>
      <c r="AQ3" s="230" t="s">
        <v>171</v>
      </c>
      <c r="AR3" s="237" t="s">
        <v>170</v>
      </c>
      <c r="AS3" s="238" t="s">
        <v>171</v>
      </c>
      <c r="AT3" s="229" t="s">
        <v>170</v>
      </c>
      <c r="AU3" s="230" t="s">
        <v>171</v>
      </c>
      <c r="AV3" s="156" t="s">
        <v>170</v>
      </c>
      <c r="AW3" s="230" t="s">
        <v>171</v>
      </c>
      <c r="AX3" s="156" t="s">
        <v>170</v>
      </c>
      <c r="AY3" s="231" t="s">
        <v>171</v>
      </c>
    </row>
    <row r="4" spans="1:51" ht="12.75">
      <c r="A4" s="139"/>
      <c r="B4" s="140"/>
      <c r="C4" s="140"/>
      <c r="D4" s="102" t="s">
        <v>99</v>
      </c>
      <c r="E4" s="102" t="s">
        <v>100</v>
      </c>
      <c r="F4" s="102" t="s">
        <v>101</v>
      </c>
      <c r="G4" s="102" t="s">
        <v>102</v>
      </c>
      <c r="H4" s="102" t="s">
        <v>103</v>
      </c>
      <c r="I4" s="102" t="s">
        <v>104</v>
      </c>
      <c r="J4" s="102" t="s">
        <v>105</v>
      </c>
      <c r="K4" s="102" t="s">
        <v>106</v>
      </c>
      <c r="L4" s="102" t="s">
        <v>107</v>
      </c>
      <c r="M4" s="102" t="s">
        <v>108</v>
      </c>
      <c r="N4" s="102" t="s">
        <v>109</v>
      </c>
      <c r="O4" s="102" t="s">
        <v>110</v>
      </c>
      <c r="P4" s="102" t="s">
        <v>111</v>
      </c>
      <c r="Q4" s="102" t="s">
        <v>112</v>
      </c>
      <c r="R4" s="102" t="s">
        <v>113</v>
      </c>
      <c r="S4" s="102" t="s">
        <v>114</v>
      </c>
      <c r="T4" s="102" t="s">
        <v>115</v>
      </c>
      <c r="U4" s="128" t="s">
        <v>116</v>
      </c>
      <c r="V4" s="148" t="s">
        <v>117</v>
      </c>
      <c r="W4" s="102" t="s">
        <v>118</v>
      </c>
      <c r="X4" s="102" t="s">
        <v>119</v>
      </c>
      <c r="Y4" s="136" t="s">
        <v>120</v>
      </c>
      <c r="Z4" s="102" t="s">
        <v>121</v>
      </c>
      <c r="AA4" s="102" t="s">
        <v>122</v>
      </c>
      <c r="AB4" s="319" t="s">
        <v>210</v>
      </c>
      <c r="AC4" s="319" t="s">
        <v>211</v>
      </c>
      <c r="AD4" s="319" t="s">
        <v>212</v>
      </c>
      <c r="AE4" s="319" t="s">
        <v>213</v>
      </c>
      <c r="AF4" s="319" t="s">
        <v>214</v>
      </c>
      <c r="AG4" s="319" t="s">
        <v>215</v>
      </c>
      <c r="AH4" s="319" t="s">
        <v>216</v>
      </c>
      <c r="AI4" s="319" t="s">
        <v>217</v>
      </c>
      <c r="AJ4" s="319" t="s">
        <v>218</v>
      </c>
      <c r="AK4" s="319" t="s">
        <v>219</v>
      </c>
      <c r="AL4" s="319" t="s">
        <v>220</v>
      </c>
      <c r="AM4" s="319" t="s">
        <v>221</v>
      </c>
      <c r="AN4" s="95" t="s">
        <v>158</v>
      </c>
      <c r="AO4" s="95" t="s">
        <v>159</v>
      </c>
      <c r="AP4" s="95" t="s">
        <v>160</v>
      </c>
      <c r="AQ4" s="95" t="s">
        <v>161</v>
      </c>
      <c r="AR4" s="95" t="s">
        <v>162</v>
      </c>
      <c r="AS4" s="95" t="s">
        <v>163</v>
      </c>
      <c r="AT4" s="95" t="s">
        <v>164</v>
      </c>
      <c r="AU4" s="95" t="s">
        <v>165</v>
      </c>
      <c r="AV4" s="95" t="s">
        <v>166</v>
      </c>
      <c r="AW4" s="95" t="s">
        <v>167</v>
      </c>
      <c r="AX4" s="95" t="s">
        <v>168</v>
      </c>
      <c r="AY4" s="207" t="s">
        <v>169</v>
      </c>
    </row>
    <row r="5" spans="1:52" s="32" customFormat="1" ht="13.5" thickBot="1">
      <c r="A5" s="208"/>
      <c r="B5" s="195"/>
      <c r="C5" s="195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96"/>
      <c r="V5" s="436"/>
      <c r="W5" s="436"/>
      <c r="X5" s="436"/>
      <c r="Y5" s="436"/>
      <c r="Z5" s="436"/>
      <c r="AA5" s="436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204"/>
      <c r="AO5" s="204"/>
      <c r="AP5" s="204"/>
      <c r="AQ5" s="204"/>
      <c r="AR5" s="204"/>
      <c r="AS5" s="232"/>
      <c r="AT5" s="204"/>
      <c r="AU5" s="204"/>
      <c r="AV5" s="204"/>
      <c r="AW5" s="204"/>
      <c r="AX5" s="204"/>
      <c r="AY5" s="209"/>
      <c r="AZ5" s="116"/>
    </row>
    <row r="6" spans="1:51" s="103" customFormat="1" ht="12.75">
      <c r="A6" s="139" t="str">
        <f>'Demog &amp; vision'!A5</f>
        <v>NV1</v>
      </c>
      <c r="B6" s="140" t="str">
        <f>'Demog &amp; vision'!F5</f>
        <v>"Left"</v>
      </c>
      <c r="C6" s="140" t="str">
        <f>'Demog &amp; vision'!J5</f>
        <v>yes</v>
      </c>
      <c r="D6" s="129">
        <v>-0.16692459999999998</v>
      </c>
      <c r="E6" s="129">
        <v>0.13235475</v>
      </c>
      <c r="F6" s="129">
        <v>0.479537</v>
      </c>
      <c r="G6" s="129">
        <v>-0.09864238</v>
      </c>
      <c r="H6" s="129">
        <v>0.15908965</v>
      </c>
      <c r="I6" s="129">
        <v>0.51449375</v>
      </c>
      <c r="J6" s="129">
        <v>0.05316506</v>
      </c>
      <c r="K6" s="129">
        <v>0.36232</v>
      </c>
      <c r="L6" s="129">
        <v>0.42892545</v>
      </c>
      <c r="M6" s="129">
        <v>0.38575349999999997</v>
      </c>
      <c r="N6" s="129">
        <v>0.3555397</v>
      </c>
      <c r="O6" s="129">
        <v>0.56818725</v>
      </c>
      <c r="P6" s="129">
        <v>-0.88047595</v>
      </c>
      <c r="Q6" s="129">
        <v>0.2115169</v>
      </c>
      <c r="R6" s="129">
        <v>0.36376050000000004</v>
      </c>
      <c r="S6" s="129">
        <v>-0.6599551</v>
      </c>
      <c r="T6" s="129">
        <v>0.3591977</v>
      </c>
      <c r="U6" s="130">
        <v>0.8186282</v>
      </c>
      <c r="V6" s="137">
        <v>-0.21538279999999999</v>
      </c>
      <c r="W6" s="129">
        <v>0.2058914</v>
      </c>
      <c r="X6" s="129">
        <v>0.4343703</v>
      </c>
      <c r="Y6" s="137">
        <v>-0.09152146</v>
      </c>
      <c r="Z6" s="129">
        <v>0.2934722</v>
      </c>
      <c r="AA6" s="129">
        <v>0.6198406</v>
      </c>
      <c r="AB6" s="321">
        <v>-0.12576465</v>
      </c>
      <c r="AC6" s="57">
        <v>0.14282414999999998</v>
      </c>
      <c r="AD6" s="57">
        <v>0.48737505000000003</v>
      </c>
      <c r="AE6" s="57">
        <v>0.3060022</v>
      </c>
      <c r="AF6" s="57">
        <v>0.3603542</v>
      </c>
      <c r="AG6" s="57">
        <v>0.47318225</v>
      </c>
      <c r="AH6" s="57">
        <v>-0.7223774</v>
      </c>
      <c r="AI6" s="57">
        <v>0.2717254</v>
      </c>
      <c r="AJ6" s="57">
        <v>0.6198406</v>
      </c>
      <c r="AK6" s="321">
        <v>-0.171035</v>
      </c>
      <c r="AL6" s="57">
        <v>0.2417779</v>
      </c>
      <c r="AM6" s="57">
        <v>0.4918089</v>
      </c>
      <c r="AN6" s="205">
        <v>0</v>
      </c>
      <c r="AO6" s="2">
        <v>0</v>
      </c>
      <c r="AP6" s="2">
        <v>1</v>
      </c>
      <c r="AQ6" s="2">
        <v>0</v>
      </c>
      <c r="AR6" s="2">
        <v>0</v>
      </c>
      <c r="AS6" s="233">
        <v>1</v>
      </c>
      <c r="AT6" s="2"/>
      <c r="AU6" s="2"/>
      <c r="AV6" s="2">
        <v>32.12</v>
      </c>
      <c r="AY6" s="63">
        <v>14.99</v>
      </c>
    </row>
    <row r="7" spans="1:51" s="103" customFormat="1" ht="12.75">
      <c r="A7" s="139" t="str">
        <f>'Demog &amp; vision'!A6</f>
        <v>NV2</v>
      </c>
      <c r="B7" s="140" t="str">
        <f>'Demog &amp; vision'!F6</f>
        <v>"Left"</v>
      </c>
      <c r="C7" s="140" t="str">
        <f>'Demog &amp; vision'!J6</f>
        <v>yes</v>
      </c>
      <c r="D7" s="129">
        <v>0.18347334999999998</v>
      </c>
      <c r="E7" s="129">
        <v>0.12936195</v>
      </c>
      <c r="F7" s="129">
        <v>0.41930155</v>
      </c>
      <c r="G7" s="129">
        <v>0.37874815</v>
      </c>
      <c r="H7" s="129">
        <v>0.1173815</v>
      </c>
      <c r="I7" s="129">
        <v>0.4476968</v>
      </c>
      <c r="J7" s="129">
        <v>0.23939865</v>
      </c>
      <c r="K7" s="129">
        <v>0.11945121</v>
      </c>
      <c r="L7" s="129">
        <v>0.5572819</v>
      </c>
      <c r="M7" s="129">
        <v>0.59314835</v>
      </c>
      <c r="N7" s="129">
        <v>0.2255299</v>
      </c>
      <c r="O7" s="129">
        <v>0.5357362999999999</v>
      </c>
      <c r="P7" s="129">
        <v>-0.16112094999999999</v>
      </c>
      <c r="Q7" s="129">
        <v>0.10956980499999999</v>
      </c>
      <c r="R7" s="129">
        <v>0.4554919</v>
      </c>
      <c r="S7" s="129">
        <v>0.2449471</v>
      </c>
      <c r="T7" s="129">
        <v>0.2730533</v>
      </c>
      <c r="U7" s="130">
        <v>0.5263217</v>
      </c>
      <c r="V7" s="137">
        <v>0.14390795</v>
      </c>
      <c r="W7" s="129">
        <v>0.12534605</v>
      </c>
      <c r="X7" s="129">
        <v>0.4556127</v>
      </c>
      <c r="Y7" s="137">
        <v>0.4112718</v>
      </c>
      <c r="Z7" s="129">
        <v>0.2160076</v>
      </c>
      <c r="AA7" s="129">
        <v>0.5263209</v>
      </c>
      <c r="AB7" s="322">
        <v>0.20778344999999998</v>
      </c>
      <c r="AC7" s="58">
        <v>0.12248835</v>
      </c>
      <c r="AD7" s="58">
        <v>0.41930155</v>
      </c>
      <c r="AE7" s="58">
        <v>0.4528184</v>
      </c>
      <c r="AF7" s="58">
        <v>0.20045564999999999</v>
      </c>
      <c r="AG7" s="58">
        <v>0.5368863500000001</v>
      </c>
      <c r="AH7" s="58">
        <v>0.1273175</v>
      </c>
      <c r="AI7" s="58">
        <v>0.2344898</v>
      </c>
      <c r="AJ7" s="57">
        <v>0.4816562</v>
      </c>
      <c r="AK7" s="322">
        <v>0.239476</v>
      </c>
      <c r="AL7" s="58">
        <v>0.1597097</v>
      </c>
      <c r="AM7" s="58">
        <v>0.4858333</v>
      </c>
      <c r="AN7" s="205">
        <v>0</v>
      </c>
      <c r="AO7" s="2">
        <v>0</v>
      </c>
      <c r="AP7" s="2">
        <v>0</v>
      </c>
      <c r="AQ7" s="2">
        <v>0</v>
      </c>
      <c r="AR7" s="2">
        <v>0</v>
      </c>
      <c r="AS7" s="234">
        <v>1</v>
      </c>
      <c r="AT7" s="2"/>
      <c r="AU7" s="2"/>
      <c r="AV7" s="2"/>
      <c r="AY7" s="63">
        <v>11.35</v>
      </c>
    </row>
    <row r="8" spans="1:51" s="103" customFormat="1" ht="12.75">
      <c r="A8" s="139" t="str">
        <f>'Demog &amp; vision'!A7</f>
        <v>NV3</v>
      </c>
      <c r="B8" s="140" t="str">
        <f>'Demog &amp; vision'!F7</f>
        <v>"Left"</v>
      </c>
      <c r="C8" s="140" t="str">
        <f>'Demog &amp; vision'!J7</f>
        <v>yes</v>
      </c>
      <c r="D8" s="129">
        <v>-0.17554435000000002</v>
      </c>
      <c r="E8" s="129">
        <v>0.13129564999999999</v>
      </c>
      <c r="F8" s="129">
        <v>0.46844985</v>
      </c>
      <c r="G8" s="129">
        <v>0.009493709999999995</v>
      </c>
      <c r="H8" s="129">
        <v>0.14938885000000002</v>
      </c>
      <c r="I8" s="129">
        <v>0.39957834999999997</v>
      </c>
      <c r="J8" s="129">
        <v>-0.07877823</v>
      </c>
      <c r="K8" s="129">
        <v>0.1394821</v>
      </c>
      <c r="L8" s="129">
        <v>0.400005</v>
      </c>
      <c r="M8" s="129">
        <v>0.59818215</v>
      </c>
      <c r="N8" s="129">
        <v>0.32804445000000004</v>
      </c>
      <c r="O8" s="129">
        <v>0.5692841</v>
      </c>
      <c r="P8" s="129">
        <v>-0.33221815</v>
      </c>
      <c r="Q8" s="129">
        <v>0.11075825</v>
      </c>
      <c r="R8" s="129">
        <v>0.35146920000000004</v>
      </c>
      <c r="S8" s="129">
        <v>0.03956263</v>
      </c>
      <c r="T8" s="129">
        <v>0.1935751</v>
      </c>
      <c r="U8" s="130">
        <v>0.5921107</v>
      </c>
      <c r="V8" s="137">
        <v>-0.23063685</v>
      </c>
      <c r="W8" s="129">
        <v>0.13129564999999999</v>
      </c>
      <c r="X8" s="129">
        <v>0.38724715</v>
      </c>
      <c r="Y8" s="137">
        <v>0.1374671</v>
      </c>
      <c r="Z8" s="129">
        <v>0.2167787</v>
      </c>
      <c r="AA8" s="129">
        <v>0.5725248</v>
      </c>
      <c r="AB8" s="322">
        <v>-0.102044695</v>
      </c>
      <c r="AC8" s="58">
        <v>0.1333368</v>
      </c>
      <c r="AD8" s="58">
        <v>0.46844985</v>
      </c>
      <c r="AE8" s="58">
        <v>0.5286678</v>
      </c>
      <c r="AF8" s="58">
        <v>0.23058235</v>
      </c>
      <c r="AG8" s="58">
        <v>0.47810465</v>
      </c>
      <c r="AH8" s="58">
        <v>-0.1233512</v>
      </c>
      <c r="AI8" s="58">
        <v>0.1749633</v>
      </c>
      <c r="AJ8" s="57">
        <v>0.4119032</v>
      </c>
      <c r="AK8" s="322">
        <v>-0.04055139</v>
      </c>
      <c r="AL8" s="58">
        <v>0.163911</v>
      </c>
      <c r="AM8" s="58">
        <v>0.4639224</v>
      </c>
      <c r="AN8" s="205">
        <v>0</v>
      </c>
      <c r="AO8" s="2">
        <v>0</v>
      </c>
      <c r="AP8" s="2">
        <v>0</v>
      </c>
      <c r="AQ8" s="2">
        <v>0</v>
      </c>
      <c r="AR8" s="2">
        <v>0</v>
      </c>
      <c r="AS8" s="234">
        <v>1</v>
      </c>
      <c r="AT8" s="2"/>
      <c r="AU8" s="2"/>
      <c r="AV8" s="2"/>
      <c r="AY8" s="63">
        <v>12.83</v>
      </c>
    </row>
    <row r="9" spans="1:51" s="103" customFormat="1" ht="12.75">
      <c r="A9" s="139" t="str">
        <f>'Demog &amp; vision'!A8</f>
        <v>NV4</v>
      </c>
      <c r="B9" s="140" t="str">
        <f>'Demog &amp; vision'!F8</f>
        <v>"Left"</v>
      </c>
      <c r="C9" s="140" t="str">
        <f>'Demog &amp; vision'!J8</f>
        <v>yes</v>
      </c>
      <c r="D9" s="129">
        <v>0.05247566</v>
      </c>
      <c r="E9" s="129">
        <v>0.11243349999999999</v>
      </c>
      <c r="F9" s="129">
        <v>0.43452545</v>
      </c>
      <c r="G9" s="129">
        <v>0.013213050000000004</v>
      </c>
      <c r="H9" s="129">
        <v>0.1496991</v>
      </c>
      <c r="I9" s="129">
        <v>0.5671317499999999</v>
      </c>
      <c r="J9" s="129">
        <v>0.31560675</v>
      </c>
      <c r="K9" s="129">
        <v>0.07397298</v>
      </c>
      <c r="L9" s="129">
        <v>0.33436785</v>
      </c>
      <c r="M9" s="129">
        <v>0.7839618500000001</v>
      </c>
      <c r="N9" s="129">
        <v>0.29930650000000003</v>
      </c>
      <c r="O9" s="129">
        <v>0.61502645</v>
      </c>
      <c r="P9" s="129">
        <v>-0.6445035</v>
      </c>
      <c r="Q9" s="129">
        <v>0.13831625</v>
      </c>
      <c r="R9" s="129">
        <v>0.27397994999999997</v>
      </c>
      <c r="S9" s="129">
        <v>-0.1934013</v>
      </c>
      <c r="T9" s="129">
        <v>0.1908539</v>
      </c>
      <c r="U9" s="130">
        <v>0.4902006</v>
      </c>
      <c r="V9" s="137">
        <v>0.041476765</v>
      </c>
      <c r="W9" s="129">
        <v>0.116928</v>
      </c>
      <c r="X9" s="129">
        <v>0.3125367</v>
      </c>
      <c r="Y9" s="137">
        <v>0.1368099</v>
      </c>
      <c r="Z9" s="129">
        <v>0.2235899</v>
      </c>
      <c r="AA9" s="129">
        <v>0.5639155</v>
      </c>
      <c r="AB9" s="322">
        <v>0.05247566</v>
      </c>
      <c r="AC9" s="58">
        <v>0.12703005</v>
      </c>
      <c r="AD9" s="58">
        <v>0.4614241</v>
      </c>
      <c r="AE9" s="58">
        <v>0.55659225</v>
      </c>
      <c r="AF9" s="58">
        <v>0.2184267</v>
      </c>
      <c r="AG9" s="58">
        <v>0.38226645000000004</v>
      </c>
      <c r="AH9" s="58">
        <v>-0.4147009</v>
      </c>
      <c r="AI9" s="58">
        <v>0.1758814</v>
      </c>
      <c r="AJ9" s="57">
        <v>0.3829827</v>
      </c>
      <c r="AK9" s="322">
        <v>0.06636092</v>
      </c>
      <c r="AL9" s="58">
        <v>0.1633732</v>
      </c>
      <c r="AM9" s="58">
        <v>0.4166729</v>
      </c>
      <c r="AN9" s="205">
        <v>0</v>
      </c>
      <c r="AO9" s="2">
        <v>0</v>
      </c>
      <c r="AP9" s="2">
        <v>0</v>
      </c>
      <c r="AQ9" s="2">
        <v>0</v>
      </c>
      <c r="AR9" s="2">
        <v>0</v>
      </c>
      <c r="AS9" s="234">
        <v>1</v>
      </c>
      <c r="AT9" s="2"/>
      <c r="AU9" s="2"/>
      <c r="AV9" s="2"/>
      <c r="AY9" s="63">
        <v>16.21</v>
      </c>
    </row>
    <row r="10" spans="1:51" s="103" customFormat="1" ht="12.75">
      <c r="A10" s="139" t="str">
        <f>'Demog &amp; vision'!A9</f>
        <v>NV5</v>
      </c>
      <c r="B10" s="140" t="str">
        <f>'Demog &amp; vision'!F9</f>
        <v>"Left"</v>
      </c>
      <c r="C10" s="140" t="str">
        <f>'Demog &amp; vision'!J9</f>
        <v>yes</v>
      </c>
      <c r="D10" s="129">
        <v>-0.07548142499999999</v>
      </c>
      <c r="E10" s="129">
        <v>0.16394795</v>
      </c>
      <c r="F10" s="129">
        <v>0.5848052</v>
      </c>
      <c r="G10" s="129">
        <v>0.25473855</v>
      </c>
      <c r="H10" s="129">
        <v>0.15018855</v>
      </c>
      <c r="I10" s="129">
        <v>0.74334615</v>
      </c>
      <c r="J10" s="129">
        <v>0.54127635</v>
      </c>
      <c r="K10" s="129">
        <v>0.1528009</v>
      </c>
      <c r="L10" s="129">
        <v>0.6316539000000001</v>
      </c>
      <c r="M10" s="129">
        <v>0.51459715</v>
      </c>
      <c r="N10" s="129">
        <v>0.286215</v>
      </c>
      <c r="O10" s="129">
        <v>0.7232356</v>
      </c>
      <c r="P10" s="129">
        <v>-0.5854219</v>
      </c>
      <c r="Q10" s="129">
        <v>0.16328700000000002</v>
      </c>
      <c r="R10" s="129">
        <v>0.5084803</v>
      </c>
      <c r="S10" s="129">
        <v>0.1138881</v>
      </c>
      <c r="T10" s="129">
        <v>0.2336838</v>
      </c>
      <c r="U10" s="130">
        <v>0.660799</v>
      </c>
      <c r="V10" s="137">
        <v>-0.07548142499999999</v>
      </c>
      <c r="W10" s="129">
        <v>0.16394795</v>
      </c>
      <c r="X10" s="129">
        <v>0.57079685</v>
      </c>
      <c r="Y10" s="137">
        <v>0.3074456</v>
      </c>
      <c r="Z10" s="129">
        <v>0.2450649</v>
      </c>
      <c r="AA10" s="129">
        <v>0.7258149</v>
      </c>
      <c r="AB10" s="322">
        <v>-0.018721676</v>
      </c>
      <c r="AC10" s="58">
        <v>0.1616515</v>
      </c>
      <c r="AD10" s="58">
        <v>0.6788439500000001</v>
      </c>
      <c r="AE10" s="58">
        <v>0.51459715</v>
      </c>
      <c r="AF10" s="58">
        <v>0.25659905</v>
      </c>
      <c r="AG10" s="58">
        <v>0.6452409</v>
      </c>
      <c r="AH10" s="58">
        <v>-0.1125871</v>
      </c>
      <c r="AI10" s="58">
        <v>0.2031736</v>
      </c>
      <c r="AJ10" s="57">
        <v>0.5660488</v>
      </c>
      <c r="AK10" s="322">
        <v>0.1742611</v>
      </c>
      <c r="AL10" s="58">
        <v>0.2050346</v>
      </c>
      <c r="AM10" s="58">
        <v>0.6250035</v>
      </c>
      <c r="AN10" s="205">
        <v>0</v>
      </c>
      <c r="AO10" s="2">
        <v>0</v>
      </c>
      <c r="AP10" s="2">
        <v>0</v>
      </c>
      <c r="AQ10" s="2">
        <v>0</v>
      </c>
      <c r="AR10" s="2">
        <v>0</v>
      </c>
      <c r="AS10" s="234">
        <v>0</v>
      </c>
      <c r="AT10" s="2"/>
      <c r="AU10" s="2"/>
      <c r="AV10" s="2"/>
      <c r="AY10" s="63"/>
    </row>
    <row r="11" spans="1:51" s="103" customFormat="1" ht="12.75">
      <c r="A11" s="139" t="str">
        <f>'Demog &amp; vision'!A10</f>
        <v>NV6</v>
      </c>
      <c r="B11" s="140" t="str">
        <f>'Demog &amp; vision'!F10</f>
        <v>"Left"</v>
      </c>
      <c r="C11" s="140" t="str">
        <f>'Demog &amp; vision'!J10</f>
        <v>yes</v>
      </c>
      <c r="D11" s="129">
        <v>0.22397804999999998</v>
      </c>
      <c r="E11" s="129">
        <v>0.1456073</v>
      </c>
      <c r="F11" s="129">
        <v>0.7598575999999999</v>
      </c>
      <c r="G11" s="129">
        <v>0.1805917</v>
      </c>
      <c r="H11" s="129">
        <v>0.172396</v>
      </c>
      <c r="I11" s="129">
        <v>0.7771511</v>
      </c>
      <c r="J11" s="129">
        <v>0.1117584</v>
      </c>
      <c r="K11" s="129">
        <v>0.091127555</v>
      </c>
      <c r="L11" s="129">
        <v>0.35314015</v>
      </c>
      <c r="M11" s="129">
        <v>0.6217541</v>
      </c>
      <c r="N11" s="129">
        <v>0.2167262</v>
      </c>
      <c r="O11" s="129">
        <v>0.6429945</v>
      </c>
      <c r="P11" s="129">
        <v>-0.23267845</v>
      </c>
      <c r="Q11" s="129">
        <v>0.1327563</v>
      </c>
      <c r="R11" s="129">
        <v>0.30776879999999995</v>
      </c>
      <c r="S11" s="129">
        <v>0.09817264</v>
      </c>
      <c r="T11" s="129">
        <v>0.2086076</v>
      </c>
      <c r="U11" s="130">
        <v>0.78359</v>
      </c>
      <c r="V11" s="137">
        <v>0.13533285</v>
      </c>
      <c r="W11" s="129">
        <v>0.1370943</v>
      </c>
      <c r="X11" s="129">
        <v>0.49753915000000004</v>
      </c>
      <c r="Y11" s="137">
        <v>0.2142263</v>
      </c>
      <c r="Z11" s="129">
        <v>0.2131315</v>
      </c>
      <c r="AA11" s="129">
        <v>0.7317143</v>
      </c>
      <c r="AB11" s="322">
        <v>0.20367760000000001</v>
      </c>
      <c r="AC11" s="58">
        <v>0.1520328</v>
      </c>
      <c r="AD11" s="58">
        <v>0.7598575999999999</v>
      </c>
      <c r="AE11" s="58">
        <v>0.48096025</v>
      </c>
      <c r="AF11" s="58">
        <v>0.21428940000000002</v>
      </c>
      <c r="AG11" s="58">
        <v>0.50223845</v>
      </c>
      <c r="AH11" s="58">
        <v>0.008517389</v>
      </c>
      <c r="AI11" s="58">
        <v>0.1839191</v>
      </c>
      <c r="AJ11" s="57">
        <v>0.5703484</v>
      </c>
      <c r="AK11" s="322">
        <v>0.15107</v>
      </c>
      <c r="AL11" s="58">
        <v>0.1810163</v>
      </c>
      <c r="AM11" s="58">
        <v>0.6545516</v>
      </c>
      <c r="AN11" s="205">
        <v>0</v>
      </c>
      <c r="AO11" s="2">
        <v>0</v>
      </c>
      <c r="AP11" s="2">
        <v>0</v>
      </c>
      <c r="AQ11" s="2">
        <v>0</v>
      </c>
      <c r="AR11" s="2">
        <v>0</v>
      </c>
      <c r="AS11" s="234">
        <v>1</v>
      </c>
      <c r="AT11" s="2"/>
      <c r="AU11" s="2"/>
      <c r="AV11" s="2"/>
      <c r="AY11" s="63">
        <v>14.39</v>
      </c>
    </row>
    <row r="12" spans="1:51" s="103" customFormat="1" ht="12.75">
      <c r="A12" s="139" t="str">
        <f>'Demog &amp; vision'!A11</f>
        <v>NV7</v>
      </c>
      <c r="B12" s="140" t="str">
        <f>'Demog &amp; vision'!F11</f>
        <v>"Right"</v>
      </c>
      <c r="C12" s="140" t="str">
        <f>'Demog &amp; vision'!J11</f>
        <v>yes</v>
      </c>
      <c r="D12" s="129">
        <v>0.24409389999999997</v>
      </c>
      <c r="E12" s="129">
        <v>0.1725259</v>
      </c>
      <c r="F12" s="129">
        <v>0.37015235</v>
      </c>
      <c r="G12" s="129">
        <v>0.7693952</v>
      </c>
      <c r="H12" s="129">
        <v>0.24159819999999999</v>
      </c>
      <c r="I12" s="129">
        <v>0.2567504</v>
      </c>
      <c r="J12" s="129">
        <v>0.2617935</v>
      </c>
      <c r="K12" s="129">
        <v>0.22597375</v>
      </c>
      <c r="L12" s="129">
        <v>0.37712485</v>
      </c>
      <c r="M12" s="129">
        <v>0.8974174500000001</v>
      </c>
      <c r="N12" s="129">
        <v>0.2954151</v>
      </c>
      <c r="O12" s="129">
        <v>0.3546782</v>
      </c>
      <c r="P12" s="129">
        <v>-0.6147259</v>
      </c>
      <c r="Q12" s="129">
        <v>0.25355649999999996</v>
      </c>
      <c r="R12" s="129">
        <v>0.35991885</v>
      </c>
      <c r="S12" s="129">
        <v>-0.02352953</v>
      </c>
      <c r="T12" s="129">
        <v>0.3770227</v>
      </c>
      <c r="U12" s="130">
        <v>0.3125028</v>
      </c>
      <c r="V12" s="137">
        <v>0.2051577</v>
      </c>
      <c r="W12" s="129">
        <v>0.19240695</v>
      </c>
      <c r="X12" s="129">
        <v>0.37015235</v>
      </c>
      <c r="Y12" s="137">
        <v>0.6455701</v>
      </c>
      <c r="Z12" s="129">
        <v>0.3044629</v>
      </c>
      <c r="AA12" s="129">
        <v>0.3125028</v>
      </c>
      <c r="AB12" s="322">
        <v>0.29203385000000004</v>
      </c>
      <c r="AC12" s="58">
        <v>0.18757915</v>
      </c>
      <c r="AD12" s="58">
        <v>0.3653006</v>
      </c>
      <c r="AE12" s="58">
        <v>0.7500247</v>
      </c>
      <c r="AF12" s="58">
        <v>0.25840765</v>
      </c>
      <c r="AG12" s="58">
        <v>0.35602015</v>
      </c>
      <c r="AH12" s="58">
        <v>-0.1429435</v>
      </c>
      <c r="AI12" s="58">
        <v>0.3044629</v>
      </c>
      <c r="AJ12" s="57">
        <v>0.344832</v>
      </c>
      <c r="AK12" s="322">
        <v>0.2531265</v>
      </c>
      <c r="AL12" s="58">
        <v>0.2286713</v>
      </c>
      <c r="AM12" s="58">
        <v>0.3631997</v>
      </c>
      <c r="AN12" s="205">
        <v>0</v>
      </c>
      <c r="AO12" s="2">
        <v>1</v>
      </c>
      <c r="AP12" s="2">
        <v>1</v>
      </c>
      <c r="AQ12" s="2">
        <v>0</v>
      </c>
      <c r="AR12" s="2">
        <v>0</v>
      </c>
      <c r="AS12" s="234">
        <v>1</v>
      </c>
      <c r="AT12" s="2"/>
      <c r="AU12" s="310">
        <v>13.26</v>
      </c>
      <c r="AV12" s="2">
        <v>61.4</v>
      </c>
      <c r="AY12" s="63">
        <v>28.46</v>
      </c>
    </row>
    <row r="13" spans="1:51" s="103" customFormat="1" ht="12.75">
      <c r="A13" s="139" t="str">
        <f>'Demog &amp; vision'!A12</f>
        <v>NV8</v>
      </c>
      <c r="B13" s="140" t="str">
        <f>'Demog &amp; vision'!F12</f>
        <v>"Right"</v>
      </c>
      <c r="C13" s="140" t="str">
        <f>'Demog &amp; vision'!J12</f>
        <v>yes</v>
      </c>
      <c r="D13" s="129">
        <v>-0.22297234999999999</v>
      </c>
      <c r="E13" s="129">
        <v>0.13340955000000002</v>
      </c>
      <c r="F13" s="129">
        <v>0.49640249999999997</v>
      </c>
      <c r="G13" s="129">
        <v>0.17160431</v>
      </c>
      <c r="H13" s="129">
        <v>0.23591620000000002</v>
      </c>
      <c r="I13" s="129">
        <v>0.65237585</v>
      </c>
      <c r="J13" s="129">
        <v>0.41183295</v>
      </c>
      <c r="K13" s="129">
        <v>0.1933662</v>
      </c>
      <c r="L13" s="129">
        <v>0.5505099499999999</v>
      </c>
      <c r="M13" s="129">
        <v>0.984778</v>
      </c>
      <c r="N13" s="129">
        <v>0.34511585</v>
      </c>
      <c r="O13" s="129">
        <v>0.37977785</v>
      </c>
      <c r="P13" s="129">
        <v>-0.89293885</v>
      </c>
      <c r="Q13" s="129">
        <v>0.21334684999999998</v>
      </c>
      <c r="R13" s="129">
        <v>0.4391074</v>
      </c>
      <c r="S13" s="129">
        <v>-0.3141902</v>
      </c>
      <c r="T13" s="129">
        <v>0.2827458</v>
      </c>
      <c r="U13" s="130">
        <v>0.6410316</v>
      </c>
      <c r="V13" s="137">
        <v>-0.22297234999999999</v>
      </c>
      <c r="W13" s="129">
        <v>0.18932445</v>
      </c>
      <c r="X13" s="129">
        <v>0.49640249999999997</v>
      </c>
      <c r="Y13" s="137">
        <v>0.2507862</v>
      </c>
      <c r="Z13" s="129">
        <v>0.2812738</v>
      </c>
      <c r="AA13" s="129">
        <v>0.5652234</v>
      </c>
      <c r="AB13" s="322">
        <v>-0.09364019</v>
      </c>
      <c r="AC13" s="58">
        <v>0.17232799999999998</v>
      </c>
      <c r="AD13" s="58">
        <v>0.50638475</v>
      </c>
      <c r="AE13" s="58">
        <v>0.7350061</v>
      </c>
      <c r="AF13" s="58">
        <v>0.2255064</v>
      </c>
      <c r="AG13" s="58">
        <v>0.47317725</v>
      </c>
      <c r="AH13" s="58">
        <v>-0.5610321</v>
      </c>
      <c r="AI13" s="58">
        <v>0.2383815</v>
      </c>
      <c r="AJ13" s="57">
        <v>0.6000055</v>
      </c>
      <c r="AK13" s="322">
        <v>-0.04367476</v>
      </c>
      <c r="AL13" s="58">
        <v>0.2211212</v>
      </c>
      <c r="AM13" s="58">
        <v>0.5084784</v>
      </c>
      <c r="AN13" s="205">
        <v>0</v>
      </c>
      <c r="AO13" s="2">
        <v>0</v>
      </c>
      <c r="AP13" s="2">
        <v>1</v>
      </c>
      <c r="AQ13" s="2">
        <v>0</v>
      </c>
      <c r="AR13" s="2">
        <v>0</v>
      </c>
      <c r="AS13" s="234">
        <v>1</v>
      </c>
      <c r="AT13" s="2"/>
      <c r="AU13" s="2"/>
      <c r="AV13" s="2">
        <v>27.48</v>
      </c>
      <c r="AY13" s="63">
        <v>27.62</v>
      </c>
    </row>
    <row r="14" spans="1:51" s="103" customFormat="1" ht="12.75">
      <c r="A14" s="139" t="str">
        <f>'Demog &amp; vision'!A13</f>
        <v>NV9</v>
      </c>
      <c r="B14" s="140" t="str">
        <f>'Demog &amp; vision'!F13</f>
        <v>"Right"</v>
      </c>
      <c r="C14" s="140" t="str">
        <f>'Demog &amp; vision'!J13</f>
        <v>yes</v>
      </c>
      <c r="D14" s="129">
        <v>0.2318193</v>
      </c>
      <c r="E14" s="129">
        <v>0.10108149</v>
      </c>
      <c r="F14" s="129">
        <v>0.5744565500000001</v>
      </c>
      <c r="G14" s="129">
        <v>0.41745089999999996</v>
      </c>
      <c r="H14" s="129">
        <v>0.17907965</v>
      </c>
      <c r="I14" s="129">
        <v>0.61902285</v>
      </c>
      <c r="J14" s="129">
        <v>0.41281075</v>
      </c>
      <c r="K14" s="129">
        <v>0.25386215</v>
      </c>
      <c r="L14" s="129">
        <v>0.42125465</v>
      </c>
      <c r="M14" s="129">
        <v>0.94071625</v>
      </c>
      <c r="N14" s="129">
        <v>0.3567108</v>
      </c>
      <c r="O14" s="129">
        <v>0.48736075</v>
      </c>
      <c r="P14" s="129">
        <v>-0.8161223</v>
      </c>
      <c r="Q14" s="129">
        <v>0.21503129999999998</v>
      </c>
      <c r="R14" s="129">
        <v>0.4246493</v>
      </c>
      <c r="S14" s="129">
        <v>-0.2228784</v>
      </c>
      <c r="T14" s="129">
        <v>0.3476801</v>
      </c>
      <c r="U14" s="130">
        <v>0.5747184</v>
      </c>
      <c r="V14" s="137">
        <v>0.2318193</v>
      </c>
      <c r="W14" s="129">
        <v>0.18719785</v>
      </c>
      <c r="X14" s="129">
        <v>0.47292235000000005</v>
      </c>
      <c r="Y14" s="137">
        <v>0.3902928</v>
      </c>
      <c r="Z14" s="129">
        <v>0.3215127</v>
      </c>
      <c r="AA14" s="129">
        <v>0.5747184</v>
      </c>
      <c r="AB14" s="322">
        <v>0.31643495</v>
      </c>
      <c r="AC14" s="58">
        <v>0.1333978</v>
      </c>
      <c r="AD14" s="58">
        <v>0.59700565</v>
      </c>
      <c r="AE14" s="58">
        <v>0.78605585</v>
      </c>
      <c r="AF14" s="58">
        <v>0.2764135</v>
      </c>
      <c r="AG14" s="58">
        <v>0.42388505</v>
      </c>
      <c r="AH14" s="58">
        <v>-0.6168236</v>
      </c>
      <c r="AI14" s="58">
        <v>0.2697033</v>
      </c>
      <c r="AJ14" s="57">
        <v>0.5172452</v>
      </c>
      <c r="AK14" s="322">
        <v>0.2919895</v>
      </c>
      <c r="AL14" s="58">
        <v>0.2199937</v>
      </c>
      <c r="AM14" s="58">
        <v>0.5172452</v>
      </c>
      <c r="AN14" s="205">
        <v>0</v>
      </c>
      <c r="AO14" s="2">
        <v>0</v>
      </c>
      <c r="AP14" s="2">
        <v>1</v>
      </c>
      <c r="AQ14" s="2">
        <v>0</v>
      </c>
      <c r="AR14" s="2">
        <v>0</v>
      </c>
      <c r="AS14" s="234">
        <v>1</v>
      </c>
      <c r="AT14" s="2"/>
      <c r="AU14" s="2"/>
      <c r="AV14" s="2">
        <v>24.03</v>
      </c>
      <c r="AY14" s="63">
        <v>26.87</v>
      </c>
    </row>
    <row r="15" spans="1:51" s="103" customFormat="1" ht="12.75">
      <c r="A15" s="139" t="str">
        <f>'Demog &amp; vision'!A14</f>
        <v>NV10</v>
      </c>
      <c r="B15" s="140" t="str">
        <f>'Demog &amp; vision'!F14</f>
        <v>"Right"</v>
      </c>
      <c r="C15" s="140" t="str">
        <f>'Demog &amp; vision'!J14</f>
        <v>yes</v>
      </c>
      <c r="D15" s="129">
        <v>0.3145259</v>
      </c>
      <c r="E15" s="129">
        <v>0.21295155</v>
      </c>
      <c r="F15" s="129">
        <v>0.7474839499999999</v>
      </c>
      <c r="G15" s="129">
        <v>0.26787344999999996</v>
      </c>
      <c r="H15" s="129">
        <v>0.1387199</v>
      </c>
      <c r="I15" s="129">
        <v>0.4257756</v>
      </c>
      <c r="J15" s="129">
        <v>0.47666385</v>
      </c>
      <c r="K15" s="129">
        <v>0.24975440000000002</v>
      </c>
      <c r="L15" s="129">
        <v>0.59412265</v>
      </c>
      <c r="M15" s="129">
        <v>0.645364</v>
      </c>
      <c r="N15" s="129">
        <v>0.2871298</v>
      </c>
      <c r="O15" s="129">
        <v>0.68494595</v>
      </c>
      <c r="P15" s="129">
        <v>-0.8200822</v>
      </c>
      <c r="Q15" s="129">
        <v>0.20569325</v>
      </c>
      <c r="R15" s="129">
        <v>0.5217832499999999</v>
      </c>
      <c r="S15" s="129">
        <v>-0.2692444</v>
      </c>
      <c r="T15" s="129">
        <v>0.2961029</v>
      </c>
      <c r="U15" s="130">
        <v>0.6726526</v>
      </c>
      <c r="V15" s="137">
        <v>0.2633915</v>
      </c>
      <c r="W15" s="129">
        <v>0.2143051</v>
      </c>
      <c r="X15" s="129">
        <v>0.6122514</v>
      </c>
      <c r="Y15" s="137">
        <v>0.2086672</v>
      </c>
      <c r="Z15" s="129">
        <v>0.2705731</v>
      </c>
      <c r="AA15" s="129">
        <v>0.6122514</v>
      </c>
      <c r="AB15" s="322">
        <v>0.2928626</v>
      </c>
      <c r="AC15" s="58">
        <v>0.1963356</v>
      </c>
      <c r="AD15" s="58">
        <v>0.7090465</v>
      </c>
      <c r="AE15" s="58">
        <v>0.6073655499999999</v>
      </c>
      <c r="AF15" s="58">
        <v>0.2624847</v>
      </c>
      <c r="AG15" s="58">
        <v>0.6125066</v>
      </c>
      <c r="AH15" s="58">
        <v>-0.4814676</v>
      </c>
      <c r="AI15" s="58">
        <v>0.2566576</v>
      </c>
      <c r="AJ15" s="57">
        <v>0.607294</v>
      </c>
      <c r="AK15" s="322">
        <v>0.2240693</v>
      </c>
      <c r="AL15" s="58">
        <v>0.239882</v>
      </c>
      <c r="AM15" s="58">
        <v>0.6122514</v>
      </c>
      <c r="AN15" s="205">
        <v>0</v>
      </c>
      <c r="AO15" s="2">
        <v>0</v>
      </c>
      <c r="AP15" s="2">
        <v>1</v>
      </c>
      <c r="AQ15" s="2">
        <v>0</v>
      </c>
      <c r="AR15" s="2">
        <v>0</v>
      </c>
      <c r="AS15" s="234">
        <v>1</v>
      </c>
      <c r="AT15" s="2"/>
      <c r="AU15" s="2"/>
      <c r="AV15" s="2">
        <v>31.2</v>
      </c>
      <c r="AY15" s="63">
        <v>14.55</v>
      </c>
    </row>
    <row r="16" spans="1:51" s="103" customFormat="1" ht="12.75">
      <c r="A16" s="139" t="str">
        <f>'Demog &amp; vision'!A15</f>
        <v>NV11</v>
      </c>
      <c r="B16" s="140" t="str">
        <f>'Demog &amp; vision'!F15</f>
        <v>"Right"</v>
      </c>
      <c r="C16" s="140" t="str">
        <f>'Demog &amp; vision'!J15</f>
        <v>yes</v>
      </c>
      <c r="D16" s="129">
        <v>0.14065745</v>
      </c>
      <c r="E16" s="129">
        <v>0.15425034999999998</v>
      </c>
      <c r="F16" s="129">
        <v>0.6454291</v>
      </c>
      <c r="G16" s="129">
        <v>0.42329744999999996</v>
      </c>
      <c r="H16" s="129">
        <v>0.1486029</v>
      </c>
      <c r="I16" s="129">
        <v>0.4075586</v>
      </c>
      <c r="J16" s="129">
        <v>0.1543435</v>
      </c>
      <c r="K16" s="129">
        <v>0.17130335000000002</v>
      </c>
      <c r="L16" s="129">
        <v>0.38127675</v>
      </c>
      <c r="M16" s="129">
        <v>0.68700805</v>
      </c>
      <c r="N16" s="129">
        <v>0.2365372</v>
      </c>
      <c r="O16" s="129">
        <v>0.5427176499999999</v>
      </c>
      <c r="P16" s="129">
        <v>-0.50892325</v>
      </c>
      <c r="Q16" s="129">
        <v>0.19664345</v>
      </c>
      <c r="R16" s="129">
        <v>0.40833905000000004</v>
      </c>
      <c r="S16" s="129">
        <v>0.09265745</v>
      </c>
      <c r="T16" s="129">
        <v>0.1962855</v>
      </c>
      <c r="U16" s="130">
        <v>0.4789593</v>
      </c>
      <c r="V16" s="137">
        <v>0.07492452999999999</v>
      </c>
      <c r="W16" s="129">
        <v>0.17811345</v>
      </c>
      <c r="X16" s="129">
        <v>0.46514880000000003</v>
      </c>
      <c r="Y16" s="137">
        <v>0.4095429</v>
      </c>
      <c r="Z16" s="129">
        <v>0.2172411</v>
      </c>
      <c r="AA16" s="129">
        <v>0.5102087</v>
      </c>
      <c r="AB16" s="322">
        <v>0.16522725</v>
      </c>
      <c r="AC16" s="58">
        <v>0.15425034999999998</v>
      </c>
      <c r="AD16" s="58">
        <v>0.63172275</v>
      </c>
      <c r="AE16" s="58">
        <v>0.5019175</v>
      </c>
      <c r="AF16" s="58">
        <v>0.20816085</v>
      </c>
      <c r="AG16" s="58">
        <v>0.4370831</v>
      </c>
      <c r="AH16" s="58">
        <v>-0.03201289</v>
      </c>
      <c r="AI16" s="58">
        <v>0.1962855</v>
      </c>
      <c r="AJ16" s="57">
        <v>0.4615405</v>
      </c>
      <c r="AK16" s="322">
        <v>0.1590056</v>
      </c>
      <c r="AL16" s="58">
        <v>0.1864342</v>
      </c>
      <c r="AM16" s="58">
        <v>0.4789593</v>
      </c>
      <c r="AN16" s="205">
        <v>0</v>
      </c>
      <c r="AO16" s="2">
        <v>0</v>
      </c>
      <c r="AP16" s="2">
        <v>0</v>
      </c>
      <c r="AQ16" s="2">
        <v>0</v>
      </c>
      <c r="AR16" s="2">
        <v>0</v>
      </c>
      <c r="AS16" s="234">
        <v>1</v>
      </c>
      <c r="AT16" s="2"/>
      <c r="AU16" s="2"/>
      <c r="AV16" s="2"/>
      <c r="AY16" s="63">
        <v>10.23</v>
      </c>
    </row>
    <row r="17" spans="1:51" s="103" customFormat="1" ht="12.75">
      <c r="A17" s="139" t="str">
        <f>'Demog &amp; vision'!A16</f>
        <v>NV12</v>
      </c>
      <c r="B17" s="140" t="str">
        <f>'Demog &amp; vision'!F16</f>
        <v>"Right"</v>
      </c>
      <c r="C17" s="140" t="str">
        <f>'Demog &amp; vision'!J16</f>
        <v>yes</v>
      </c>
      <c r="D17" s="129">
        <v>0.010105573</v>
      </c>
      <c r="E17" s="129">
        <v>0.15307175</v>
      </c>
      <c r="F17" s="129">
        <v>0.58244145</v>
      </c>
      <c r="G17" s="129">
        <v>0.22123520000000002</v>
      </c>
      <c r="H17" s="129">
        <v>0.17084295</v>
      </c>
      <c r="I17" s="129">
        <v>0.7320543500000001</v>
      </c>
      <c r="J17" s="129">
        <v>-0.13058121</v>
      </c>
      <c r="K17" s="129">
        <v>0.16484635</v>
      </c>
      <c r="L17" s="129">
        <v>0.53101785</v>
      </c>
      <c r="M17" s="129">
        <v>0.8410893500000001</v>
      </c>
      <c r="N17" s="129">
        <v>0.4095182</v>
      </c>
      <c r="O17" s="129">
        <v>0.7010492500000001</v>
      </c>
      <c r="P17" s="129">
        <v>-1.1304604999999999</v>
      </c>
      <c r="Q17" s="129">
        <v>0.21726225</v>
      </c>
      <c r="R17" s="129">
        <v>0.5358866499999999</v>
      </c>
      <c r="S17" s="129">
        <v>-0.02587082</v>
      </c>
      <c r="T17" s="129">
        <v>0.2696182</v>
      </c>
      <c r="U17" s="130">
        <v>0.7563126</v>
      </c>
      <c r="V17" s="137">
        <v>-0.11948145</v>
      </c>
      <c r="W17" s="129">
        <v>0.17463925</v>
      </c>
      <c r="X17" s="129">
        <v>0.54058495</v>
      </c>
      <c r="Y17" s="137">
        <v>0.1596992</v>
      </c>
      <c r="Z17" s="129">
        <v>0.2982001</v>
      </c>
      <c r="AA17" s="129">
        <v>0.734703</v>
      </c>
      <c r="AB17" s="323">
        <v>0.04097389</v>
      </c>
      <c r="AC17" s="57">
        <v>0.15941915</v>
      </c>
      <c r="AD17" s="57">
        <v>0.6107726499999999</v>
      </c>
      <c r="AE17" s="57">
        <v>0.65958225</v>
      </c>
      <c r="AF17" s="57">
        <v>0.30871325000000005</v>
      </c>
      <c r="AG17" s="57">
        <v>0.6188606</v>
      </c>
      <c r="AH17" s="57">
        <v>-0.6726894</v>
      </c>
      <c r="AI17" s="57">
        <v>0.268408</v>
      </c>
      <c r="AJ17" s="57">
        <v>0.6000035</v>
      </c>
      <c r="AK17" s="323">
        <v>0.01074894</v>
      </c>
      <c r="AL17" s="57">
        <v>0.2272544</v>
      </c>
      <c r="AM17" s="57">
        <v>0.6000035</v>
      </c>
      <c r="AN17" s="205">
        <v>0</v>
      </c>
      <c r="AO17" s="2">
        <v>0</v>
      </c>
      <c r="AP17" s="2">
        <v>1</v>
      </c>
      <c r="AQ17" s="2">
        <v>0</v>
      </c>
      <c r="AR17" s="2">
        <v>0</v>
      </c>
      <c r="AS17" s="234">
        <v>1</v>
      </c>
      <c r="AT17" s="2"/>
      <c r="AU17" s="2"/>
      <c r="AV17" s="2">
        <v>42</v>
      </c>
      <c r="AY17" s="63">
        <v>20</v>
      </c>
    </row>
    <row r="18" spans="1:52" s="32" customFormat="1" ht="12.75">
      <c r="A18" s="208"/>
      <c r="B18" s="195"/>
      <c r="C18" s="195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96"/>
      <c r="V18" s="389"/>
      <c r="W18" s="389"/>
      <c r="X18" s="389"/>
      <c r="Y18" s="389"/>
      <c r="Z18" s="389"/>
      <c r="AA18" s="389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35"/>
      <c r="AT18" s="204"/>
      <c r="AU18" s="232"/>
      <c r="AV18" s="204"/>
      <c r="AW18" s="204"/>
      <c r="AX18" s="204"/>
      <c r="AY18" s="209"/>
      <c r="AZ18" s="116"/>
    </row>
    <row r="19" spans="1:51" s="103" customFormat="1" ht="12.75">
      <c r="A19" s="139" t="str">
        <f>'Demog &amp; vision'!A18</f>
        <v>HH1</v>
      </c>
      <c r="B19" s="140" t="str">
        <f>'Demog &amp; vision'!F18</f>
        <v>Left</v>
      </c>
      <c r="C19" s="140" t="str">
        <f>'Demog &amp; vision'!J18</f>
        <v>no</v>
      </c>
      <c r="D19" s="129">
        <v>-0.04765554500000001</v>
      </c>
      <c r="E19" s="129">
        <v>0.2552081</v>
      </c>
      <c r="F19" s="129">
        <v>0.4159801</v>
      </c>
      <c r="G19" s="129">
        <v>0.10448591499999998</v>
      </c>
      <c r="H19" s="129">
        <v>0.3266316</v>
      </c>
      <c r="I19" s="129">
        <v>0.2901529</v>
      </c>
      <c r="J19" s="129">
        <v>-0.009268813</v>
      </c>
      <c r="K19" s="129">
        <v>0.22627745</v>
      </c>
      <c r="L19" s="129">
        <v>0.3972162</v>
      </c>
      <c r="M19" s="129">
        <v>0.5286528</v>
      </c>
      <c r="N19" s="129">
        <v>0.5476461</v>
      </c>
      <c r="O19" s="129">
        <v>0.48393295000000003</v>
      </c>
      <c r="P19" s="129">
        <v>-1.24047</v>
      </c>
      <c r="Q19" s="129">
        <v>0.28122179999999997</v>
      </c>
      <c r="R19" s="129">
        <v>0.41397470000000003</v>
      </c>
      <c r="S19" s="129">
        <v>-0.3312613</v>
      </c>
      <c r="T19" s="129">
        <v>0.3675651</v>
      </c>
      <c r="U19" s="130">
        <v>0.5263209</v>
      </c>
      <c r="V19" s="137">
        <v>-0.18924770000000002</v>
      </c>
      <c r="W19" s="129">
        <v>0.25800425</v>
      </c>
      <c r="X19" s="129">
        <v>0.4159801</v>
      </c>
      <c r="Y19" s="137">
        <v>0.09117283</v>
      </c>
      <c r="Z19" s="129">
        <v>0.3914861</v>
      </c>
      <c r="AA19" s="129">
        <v>0.5000061</v>
      </c>
      <c r="AB19" s="321">
        <v>0.076113375</v>
      </c>
      <c r="AC19" s="57">
        <v>0.26430794999999996</v>
      </c>
      <c r="AD19" s="57">
        <v>0.37729225</v>
      </c>
      <c r="AE19" s="57">
        <v>0.32504235000000004</v>
      </c>
      <c r="AF19" s="57">
        <v>0.37284185000000003</v>
      </c>
      <c r="AG19" s="57">
        <v>0.42334855</v>
      </c>
      <c r="AH19" s="57">
        <v>-0.5131408</v>
      </c>
      <c r="AI19" s="57">
        <v>0.3535407</v>
      </c>
      <c r="AJ19" s="57">
        <v>0.4761925</v>
      </c>
      <c r="AK19" s="321">
        <v>-0.02182448</v>
      </c>
      <c r="AL19" s="57">
        <v>0.3216596</v>
      </c>
      <c r="AM19" s="57">
        <v>0.4225396</v>
      </c>
      <c r="AN19" s="205">
        <v>0</v>
      </c>
      <c r="AO19" s="2">
        <v>1</v>
      </c>
      <c r="AP19" s="2">
        <v>1</v>
      </c>
      <c r="AQ19" s="2">
        <v>1</v>
      </c>
      <c r="AR19" s="2">
        <v>0</v>
      </c>
      <c r="AS19" s="234">
        <v>1</v>
      </c>
      <c r="AT19" s="2"/>
      <c r="AU19" s="244">
        <v>20.81</v>
      </c>
      <c r="AV19" s="2">
        <v>55.48</v>
      </c>
      <c r="AW19" s="2">
        <v>7.44</v>
      </c>
      <c r="AX19" s="36"/>
      <c r="AY19" s="63">
        <v>14.14</v>
      </c>
    </row>
    <row r="20" spans="1:51" s="103" customFormat="1" ht="12.75">
      <c r="A20" s="139" t="str">
        <f>'Demog &amp; vision'!A19</f>
        <v>HH2</v>
      </c>
      <c r="B20" s="140" t="str">
        <f>'Demog &amp; vision'!F19</f>
        <v>Left</v>
      </c>
      <c r="C20" s="140" t="str">
        <f>'Demog &amp; vision'!J19</f>
        <v>yes</v>
      </c>
      <c r="D20" s="129">
        <v>0.077345835</v>
      </c>
      <c r="E20" s="129">
        <v>0.16440685</v>
      </c>
      <c r="F20" s="129">
        <v>0.5634220999999999</v>
      </c>
      <c r="G20" s="129">
        <v>0.36611035000000003</v>
      </c>
      <c r="H20" s="129">
        <v>0.35133400000000004</v>
      </c>
      <c r="I20" s="129">
        <v>0.5479577499999999</v>
      </c>
      <c r="J20" s="129">
        <v>0.09909480500000001</v>
      </c>
      <c r="K20" s="129">
        <v>0.20785325</v>
      </c>
      <c r="L20" s="129">
        <v>0.3343678</v>
      </c>
      <c r="M20" s="129">
        <v>0.47382915000000003</v>
      </c>
      <c r="N20" s="129">
        <v>0.3590505</v>
      </c>
      <c r="O20" s="129">
        <v>0.5618507500000001</v>
      </c>
      <c r="P20" s="129">
        <v>-0.62705795</v>
      </c>
      <c r="Q20" s="129">
        <v>0.1905661</v>
      </c>
      <c r="R20" s="129">
        <v>0.39020525</v>
      </c>
      <c r="S20" s="129">
        <v>0.2458906</v>
      </c>
      <c r="T20" s="129">
        <v>0.3047679</v>
      </c>
      <c r="U20" s="130">
        <v>0.6198406</v>
      </c>
      <c r="V20" s="137">
        <v>0.008508886</v>
      </c>
      <c r="W20" s="129">
        <v>0.18650055</v>
      </c>
      <c r="X20" s="129">
        <v>0.47247439999999996</v>
      </c>
      <c r="Y20" s="137">
        <v>0.3099461</v>
      </c>
      <c r="Z20" s="129">
        <v>0.345379</v>
      </c>
      <c r="AA20" s="129">
        <v>0.6000052</v>
      </c>
      <c r="AB20" s="322">
        <v>0.102798785</v>
      </c>
      <c r="AC20" s="58">
        <v>0.19543135</v>
      </c>
      <c r="AD20" s="58">
        <v>0.55710175</v>
      </c>
      <c r="AE20" s="58">
        <v>0.34259215</v>
      </c>
      <c r="AF20" s="58">
        <v>0.33221845</v>
      </c>
      <c r="AG20" s="58">
        <v>0.45826325</v>
      </c>
      <c r="AH20" s="58">
        <v>-0.09893152</v>
      </c>
      <c r="AI20" s="58">
        <v>0.2870474</v>
      </c>
      <c r="AJ20" s="57">
        <v>0.6040333</v>
      </c>
      <c r="AK20" s="322">
        <v>0.1509034</v>
      </c>
      <c r="AL20" s="58">
        <v>0.2755502</v>
      </c>
      <c r="AM20" s="58">
        <v>0.5597081</v>
      </c>
      <c r="AN20" s="205">
        <v>0</v>
      </c>
      <c r="AO20" s="2">
        <v>1</v>
      </c>
      <c r="AP20" s="2">
        <v>0</v>
      </c>
      <c r="AQ20" s="2">
        <v>1</v>
      </c>
      <c r="AR20" s="2">
        <v>0</v>
      </c>
      <c r="AS20" s="234">
        <v>1</v>
      </c>
      <c r="AT20" s="2"/>
      <c r="AU20" s="245">
        <v>11.38</v>
      </c>
      <c r="AV20" s="2"/>
      <c r="AW20" s="2">
        <v>16.96</v>
      </c>
      <c r="AX20" s="36"/>
      <c r="AY20" s="63">
        <v>25.63</v>
      </c>
    </row>
    <row r="21" spans="1:51" s="103" customFormat="1" ht="12.75">
      <c r="A21" s="139" t="str">
        <f>'Demog &amp; vision'!A20</f>
        <v>HH3</v>
      </c>
      <c r="B21" s="140" t="str">
        <f>'Demog &amp; vision'!F20</f>
        <v>Left</v>
      </c>
      <c r="C21" s="140" t="str">
        <f>'Demog &amp; vision'!J20</f>
        <v>yes</v>
      </c>
      <c r="D21" s="129">
        <v>0.37004064999999997</v>
      </c>
      <c r="E21" s="129">
        <v>0.1394486</v>
      </c>
      <c r="F21" s="129">
        <v>0.9152448</v>
      </c>
      <c r="G21" s="129">
        <v>0.6855410500000001</v>
      </c>
      <c r="H21" s="129">
        <v>0.23193015</v>
      </c>
      <c r="I21" s="129">
        <v>1.1021255</v>
      </c>
      <c r="J21" s="129">
        <v>0.1761594</v>
      </c>
      <c r="K21" s="129">
        <v>0.11348225</v>
      </c>
      <c r="L21" s="129">
        <v>0.53177035</v>
      </c>
      <c r="M21" s="129">
        <v>0.86980795</v>
      </c>
      <c r="N21" s="129">
        <v>0.29760255</v>
      </c>
      <c r="O21" s="129">
        <v>0.88757205</v>
      </c>
      <c r="P21" s="129">
        <v>-0.2646398</v>
      </c>
      <c r="Q21" s="129">
        <v>0.1551926</v>
      </c>
      <c r="R21" s="129">
        <v>0.3191883</v>
      </c>
      <c r="S21" s="129">
        <v>0.1532623</v>
      </c>
      <c r="T21" s="129">
        <v>0.2233007</v>
      </c>
      <c r="U21" s="130">
        <v>1.04763</v>
      </c>
      <c r="V21" s="137">
        <v>0.2375438</v>
      </c>
      <c r="W21" s="129">
        <v>0.13545859999999998</v>
      </c>
      <c r="X21" s="129">
        <v>0.80249245</v>
      </c>
      <c r="Y21" s="137">
        <v>0.5588166</v>
      </c>
      <c r="Z21" s="129">
        <v>0.2411451</v>
      </c>
      <c r="AA21" s="129">
        <v>1.03126</v>
      </c>
      <c r="AB21" s="322">
        <v>0.48108069999999997</v>
      </c>
      <c r="AC21" s="58">
        <v>0.1478574</v>
      </c>
      <c r="AD21" s="58">
        <v>0.9704699</v>
      </c>
      <c r="AE21" s="58">
        <v>0.7366978</v>
      </c>
      <c r="AF21" s="58">
        <v>0.21348275</v>
      </c>
      <c r="AG21" s="58">
        <v>0.85142925</v>
      </c>
      <c r="AH21" s="58">
        <v>-0.0004667301</v>
      </c>
      <c r="AI21" s="58">
        <v>0.1987333</v>
      </c>
      <c r="AJ21" s="57">
        <v>1.022736</v>
      </c>
      <c r="AK21" s="322">
        <v>0.3669026</v>
      </c>
      <c r="AL21" s="58">
        <v>0.1762349</v>
      </c>
      <c r="AM21" s="58">
        <v>0.9265261</v>
      </c>
      <c r="AN21" s="205">
        <v>0</v>
      </c>
      <c r="AO21" s="2">
        <v>0</v>
      </c>
      <c r="AP21" s="2">
        <v>0</v>
      </c>
      <c r="AQ21" s="2">
        <v>0</v>
      </c>
      <c r="AR21" s="2">
        <v>0</v>
      </c>
      <c r="AS21" s="234">
        <v>1</v>
      </c>
      <c r="AT21" s="2"/>
      <c r="AU21" s="245"/>
      <c r="AV21" s="2"/>
      <c r="AW21" s="2"/>
      <c r="AX21" s="2"/>
      <c r="AY21" s="63">
        <v>19.64</v>
      </c>
    </row>
    <row r="22" spans="1:51" s="103" customFormat="1" ht="12.75">
      <c r="A22" s="139" t="str">
        <f>'Demog &amp; vision'!A21</f>
        <v>HH4</v>
      </c>
      <c r="B22" s="140" t="str">
        <f>'Demog &amp; vision'!F21</f>
        <v>Left</v>
      </c>
      <c r="C22" s="140" t="str">
        <f>'Demog &amp; vision'!J21</f>
        <v>no</v>
      </c>
      <c r="D22" s="129">
        <v>0.4742341</v>
      </c>
      <c r="E22" s="129">
        <v>0.2421263</v>
      </c>
      <c r="F22" s="129">
        <v>0.8637326</v>
      </c>
      <c r="G22" s="129">
        <v>0.7421092</v>
      </c>
      <c r="H22" s="129">
        <v>0.344334</v>
      </c>
      <c r="I22" s="129">
        <v>0.83805295</v>
      </c>
      <c r="J22" s="129">
        <v>0.3858788</v>
      </c>
      <c r="K22" s="129">
        <v>0.28759355</v>
      </c>
      <c r="L22" s="129">
        <v>0.7146937</v>
      </c>
      <c r="M22" s="129">
        <v>0.36500619999999995</v>
      </c>
      <c r="N22" s="129">
        <v>0.5789445</v>
      </c>
      <c r="O22" s="129">
        <v>0.74226795</v>
      </c>
      <c r="P22" s="129">
        <v>-0.014243485</v>
      </c>
      <c r="Q22" s="129">
        <v>0.17246815</v>
      </c>
      <c r="R22" s="129">
        <v>0.3921755</v>
      </c>
      <c r="S22" s="129">
        <v>0.3796563</v>
      </c>
      <c r="T22" s="129">
        <v>0.4420663</v>
      </c>
      <c r="U22" s="130">
        <v>0.8928659</v>
      </c>
      <c r="V22" s="137">
        <v>0.2804227</v>
      </c>
      <c r="W22" s="129">
        <v>0.2416813</v>
      </c>
      <c r="X22" s="129">
        <v>0.7551567</v>
      </c>
      <c r="Y22" s="137">
        <v>0.5276645</v>
      </c>
      <c r="Z22" s="129">
        <v>0.4420663</v>
      </c>
      <c r="AA22" s="129">
        <v>0.8598819</v>
      </c>
      <c r="AB22" s="322">
        <v>0.5567312</v>
      </c>
      <c r="AC22" s="58">
        <v>0.2691928</v>
      </c>
      <c r="AD22" s="58">
        <v>0.8637326</v>
      </c>
      <c r="AE22" s="58">
        <v>0.36500619999999995</v>
      </c>
      <c r="AF22" s="58">
        <v>0.44443869999999996</v>
      </c>
      <c r="AG22" s="58">
        <v>0.7146937</v>
      </c>
      <c r="AH22" s="58">
        <v>0.1355277</v>
      </c>
      <c r="AI22" s="58">
        <v>0.2582038</v>
      </c>
      <c r="AJ22" s="57">
        <v>0.7853476</v>
      </c>
      <c r="AK22" s="322">
        <v>0.3440134</v>
      </c>
      <c r="AL22" s="58">
        <v>0.3285546</v>
      </c>
      <c r="AM22" s="58">
        <v>0.7980829</v>
      </c>
      <c r="AN22" s="205">
        <v>0</v>
      </c>
      <c r="AO22" s="2">
        <v>1</v>
      </c>
      <c r="AP22" s="2">
        <v>0</v>
      </c>
      <c r="AQ22" s="2">
        <v>1</v>
      </c>
      <c r="AR22" s="2">
        <v>1</v>
      </c>
      <c r="AS22" s="234">
        <v>1</v>
      </c>
      <c r="AT22" s="36"/>
      <c r="AU22" s="245">
        <v>29.57</v>
      </c>
      <c r="AV22" s="2"/>
      <c r="AW22" s="2">
        <v>25.08</v>
      </c>
      <c r="AX22" s="2">
        <v>4.24</v>
      </c>
      <c r="AY22" s="63">
        <v>22.79</v>
      </c>
    </row>
    <row r="23" spans="1:51" s="103" customFormat="1" ht="12.75">
      <c r="A23" s="139" t="str">
        <f>'Demog &amp; vision'!A22</f>
        <v>HH5</v>
      </c>
      <c r="B23" s="140" t="str">
        <f>'Demog &amp; vision'!F22</f>
        <v>Left</v>
      </c>
      <c r="C23" s="140" t="str">
        <f>'Demog &amp; vision'!J22</f>
        <v>yes</v>
      </c>
      <c r="D23" s="129">
        <v>0.2101691</v>
      </c>
      <c r="E23" s="129">
        <v>0.15906815</v>
      </c>
      <c r="F23" s="129">
        <v>0.8075294</v>
      </c>
      <c r="G23" s="129">
        <v>0.7379819999999999</v>
      </c>
      <c r="H23" s="129">
        <v>0.2319576</v>
      </c>
      <c r="I23" s="129">
        <v>0.9372196500000001</v>
      </c>
      <c r="J23" s="129">
        <v>0.1325561</v>
      </c>
      <c r="K23" s="129">
        <v>0.1059522</v>
      </c>
      <c r="L23" s="129">
        <v>0.3125032</v>
      </c>
      <c r="M23" s="129">
        <v>0.3020886</v>
      </c>
      <c r="N23" s="129">
        <v>0.31790755000000004</v>
      </c>
      <c r="O23" s="129">
        <v>0.71997785</v>
      </c>
      <c r="P23" s="129">
        <v>-0.37853234999999996</v>
      </c>
      <c r="Q23" s="129">
        <v>0.1812523</v>
      </c>
      <c r="R23" s="129">
        <v>0.92942715</v>
      </c>
      <c r="S23" s="129">
        <v>-0.2049184</v>
      </c>
      <c r="T23" s="129">
        <v>0.2722333</v>
      </c>
      <c r="U23" s="130">
        <v>0.9705952</v>
      </c>
      <c r="V23" s="137">
        <v>0.1325561</v>
      </c>
      <c r="W23" s="129">
        <v>0.1683173</v>
      </c>
      <c r="X23" s="129">
        <v>0.7797104</v>
      </c>
      <c r="Y23" s="137">
        <v>0.1942837</v>
      </c>
      <c r="Z23" s="129">
        <v>0.2920817</v>
      </c>
      <c r="AA23" s="129">
        <v>0.8910993</v>
      </c>
      <c r="AB23" s="322">
        <v>0.29725355</v>
      </c>
      <c r="AC23" s="58">
        <v>0.1740045</v>
      </c>
      <c r="AD23" s="58">
        <v>0.8395330000000001</v>
      </c>
      <c r="AE23" s="58">
        <v>0.2310441</v>
      </c>
      <c r="AF23" s="58">
        <v>0.287859</v>
      </c>
      <c r="AG23" s="58">
        <v>0.6779739</v>
      </c>
      <c r="AH23" s="58">
        <v>-0.2451049</v>
      </c>
      <c r="AI23" s="58">
        <v>0.2531114</v>
      </c>
      <c r="AJ23" s="57">
        <v>0.9677497</v>
      </c>
      <c r="AK23" s="322">
        <v>0.16566775</v>
      </c>
      <c r="AL23" s="58">
        <v>0.22012845</v>
      </c>
      <c r="AM23" s="58">
        <v>0.8213012</v>
      </c>
      <c r="AN23" s="205">
        <v>0</v>
      </c>
      <c r="AO23" s="2">
        <v>1</v>
      </c>
      <c r="AP23" s="2">
        <v>1</v>
      </c>
      <c r="AQ23" s="2">
        <v>0</v>
      </c>
      <c r="AR23" s="2">
        <v>0</v>
      </c>
      <c r="AS23" s="234">
        <v>1</v>
      </c>
      <c r="AT23" s="2"/>
      <c r="AU23" s="245">
        <v>6.13</v>
      </c>
      <c r="AV23" s="2">
        <v>19.29</v>
      </c>
      <c r="AW23" s="2"/>
      <c r="AX23" s="2"/>
      <c r="AY23" s="63">
        <v>13.52</v>
      </c>
    </row>
    <row r="24" spans="1:51" s="103" customFormat="1" ht="12.75">
      <c r="A24" s="139" t="str">
        <f>'Demog &amp; vision'!A23</f>
        <v>HH6</v>
      </c>
      <c r="B24" s="170" t="str">
        <f>'Demog &amp; vision'!F23</f>
        <v>Left</v>
      </c>
      <c r="C24" s="170" t="str">
        <f>'Demog &amp; vision'!J23</f>
        <v>no</v>
      </c>
      <c r="D24" s="107">
        <v>-0.40531419999999996</v>
      </c>
      <c r="E24" s="107">
        <v>0.25790735</v>
      </c>
      <c r="F24" s="107">
        <v>0.8110053</v>
      </c>
      <c r="G24" s="107">
        <v>-0.422519</v>
      </c>
      <c r="H24" s="107">
        <v>0.2983245</v>
      </c>
      <c r="I24" s="107">
        <v>0.9311541999999999</v>
      </c>
      <c r="J24" s="107">
        <v>0.28418129999999997</v>
      </c>
      <c r="K24" s="107">
        <v>0.2776657</v>
      </c>
      <c r="L24" s="107">
        <v>0.5454606</v>
      </c>
      <c r="M24" s="107">
        <v>0.4818828</v>
      </c>
      <c r="N24" s="107">
        <v>0.47038230000000003</v>
      </c>
      <c r="O24" s="107">
        <v>0.7036699</v>
      </c>
      <c r="P24" s="107">
        <v>-0.9165041</v>
      </c>
      <c r="Q24" s="107">
        <v>0.47627264999999996</v>
      </c>
      <c r="R24" s="107">
        <v>0.2000025</v>
      </c>
      <c r="S24" s="107">
        <v>-0.6015294</v>
      </c>
      <c r="T24" s="107">
        <v>0.5307554</v>
      </c>
      <c r="U24" s="131">
        <v>0.7984878</v>
      </c>
      <c r="V24" s="225">
        <v>-0.37251655</v>
      </c>
      <c r="W24" s="107">
        <v>0.288493</v>
      </c>
      <c r="X24" s="107">
        <v>0.6531967999999999</v>
      </c>
      <c r="Y24" s="226">
        <v>-0.1512396</v>
      </c>
      <c r="Z24" s="107">
        <v>0.4412608</v>
      </c>
      <c r="AA24" s="107">
        <v>0.7954639</v>
      </c>
      <c r="AB24" s="323">
        <v>-0.40531419999999996</v>
      </c>
      <c r="AC24" s="317">
        <v>0.27178025</v>
      </c>
      <c r="AD24" s="317">
        <v>0.86135345</v>
      </c>
      <c r="AE24" s="317">
        <v>0.42781395</v>
      </c>
      <c r="AF24" s="317">
        <v>0.34226775</v>
      </c>
      <c r="AG24" s="317">
        <v>0.6356404</v>
      </c>
      <c r="AH24" s="317">
        <v>-0.6343014</v>
      </c>
      <c r="AI24" s="317">
        <v>0.5307554</v>
      </c>
      <c r="AJ24" s="317">
        <v>0.5660392</v>
      </c>
      <c r="AK24" s="323">
        <v>-0.3368541</v>
      </c>
      <c r="AL24" s="317">
        <v>0.3436678</v>
      </c>
      <c r="AM24" s="318">
        <v>0.7453491</v>
      </c>
      <c r="AN24" s="227">
        <v>1</v>
      </c>
      <c r="AO24" s="65">
        <v>1</v>
      </c>
      <c r="AP24" s="65">
        <v>1</v>
      </c>
      <c r="AQ24" s="65">
        <v>1</v>
      </c>
      <c r="AR24" s="65">
        <v>0</v>
      </c>
      <c r="AS24" s="236">
        <v>1</v>
      </c>
      <c r="AT24" s="2">
        <v>21.67</v>
      </c>
      <c r="AU24" s="246">
        <v>8.75</v>
      </c>
      <c r="AV24" s="65">
        <v>29.03</v>
      </c>
      <c r="AW24" s="65">
        <v>29.51</v>
      </c>
      <c r="AX24" s="65"/>
      <c r="AY24" s="66">
        <v>14.55</v>
      </c>
    </row>
    <row r="25" spans="1:51" s="103" customFormat="1" ht="12.75">
      <c r="A25" s="139" t="str">
        <f>'Demog &amp; vision'!A24</f>
        <v>HH7</v>
      </c>
      <c r="B25" s="140" t="str">
        <f>'Demog &amp; vision'!F24</f>
        <v>Right</v>
      </c>
      <c r="C25" s="140" t="str">
        <f>'Demog &amp; vision'!J24</f>
        <v>no</v>
      </c>
      <c r="D25" s="129">
        <v>-0.31228355</v>
      </c>
      <c r="E25" s="129">
        <v>0.1744409</v>
      </c>
      <c r="F25" s="129">
        <v>0.7335314</v>
      </c>
      <c r="G25" s="129">
        <v>-0.04750885</v>
      </c>
      <c r="H25" s="129">
        <v>0.20831044999999998</v>
      </c>
      <c r="I25" s="129">
        <v>0.8758592000000001</v>
      </c>
      <c r="J25" s="129">
        <v>0.368552</v>
      </c>
      <c r="K25" s="129">
        <v>0.22097529999999999</v>
      </c>
      <c r="L25" s="129">
        <v>0.53640225</v>
      </c>
      <c r="M25" s="129">
        <v>0.453605</v>
      </c>
      <c r="N25" s="129">
        <v>0.36294705000000005</v>
      </c>
      <c r="O25" s="129">
        <v>0.7113305000000001</v>
      </c>
      <c r="P25" s="129">
        <v>-1.08818225</v>
      </c>
      <c r="Q25" s="129">
        <v>0.22376205</v>
      </c>
      <c r="R25" s="129">
        <v>0.47812345</v>
      </c>
      <c r="S25" s="129">
        <v>-0.3660529</v>
      </c>
      <c r="T25" s="129">
        <v>0.3100046</v>
      </c>
      <c r="U25" s="130">
        <v>0.5747184</v>
      </c>
      <c r="V25" s="137">
        <v>-0.31228355</v>
      </c>
      <c r="W25" s="129">
        <v>0.21090415</v>
      </c>
      <c r="X25" s="129">
        <v>0.56080405</v>
      </c>
      <c r="Y25" s="137">
        <v>-0.01807613</v>
      </c>
      <c r="Z25" s="129">
        <v>0.3100046</v>
      </c>
      <c r="AA25" s="129">
        <v>0.6726526</v>
      </c>
      <c r="AB25" s="322">
        <v>-0.2219779</v>
      </c>
      <c r="AC25" s="57">
        <v>0.1829697</v>
      </c>
      <c r="AD25" s="57">
        <v>0.78108325</v>
      </c>
      <c r="AE25" s="57">
        <v>0.42464084999999996</v>
      </c>
      <c r="AF25" s="57">
        <v>0.2889759</v>
      </c>
      <c r="AG25" s="57">
        <v>0.6149256</v>
      </c>
      <c r="AH25" s="57">
        <v>-0.5268663</v>
      </c>
      <c r="AI25" s="57">
        <v>0.2647172</v>
      </c>
      <c r="AJ25" s="57">
        <v>0.5309783</v>
      </c>
      <c r="AK25" s="322">
        <v>-0.2004129</v>
      </c>
      <c r="AL25" s="57">
        <v>0.2249013</v>
      </c>
      <c r="AM25" s="57">
        <v>0.6122505</v>
      </c>
      <c r="AN25" s="205">
        <v>0</v>
      </c>
      <c r="AO25" s="2">
        <v>0</v>
      </c>
      <c r="AP25" s="2">
        <v>1</v>
      </c>
      <c r="AQ25" s="2">
        <v>0</v>
      </c>
      <c r="AR25" s="2">
        <v>0</v>
      </c>
      <c r="AS25" s="239">
        <v>1</v>
      </c>
      <c r="AT25" s="241"/>
      <c r="AU25" s="2"/>
      <c r="AV25" s="2">
        <v>50.85</v>
      </c>
      <c r="AW25" s="2"/>
      <c r="AX25" s="2"/>
      <c r="AY25" s="63">
        <v>16.04</v>
      </c>
    </row>
    <row r="26" spans="1:51" s="103" customFormat="1" ht="12.75">
      <c r="A26" s="139" t="str">
        <f>'Demog &amp; vision'!A25</f>
        <v>HH8</v>
      </c>
      <c r="B26" s="140" t="str">
        <f>'Demog &amp; vision'!F25</f>
        <v>Right</v>
      </c>
      <c r="C26" s="140" t="str">
        <f>'Demog &amp; vision'!J25</f>
        <v>yes</v>
      </c>
      <c r="D26" s="129">
        <v>-0.22896994999999998</v>
      </c>
      <c r="E26" s="129">
        <v>0.20588915000000002</v>
      </c>
      <c r="F26" s="129">
        <v>0.26224375</v>
      </c>
      <c r="G26" s="129">
        <v>0.2356398</v>
      </c>
      <c r="H26" s="129">
        <v>0.3910893</v>
      </c>
      <c r="I26" s="129">
        <v>0.3872453</v>
      </c>
      <c r="J26" s="129">
        <v>-0.18998195</v>
      </c>
      <c r="K26" s="129">
        <v>0.16324125</v>
      </c>
      <c r="L26" s="129">
        <v>0.3125386</v>
      </c>
      <c r="M26" s="129">
        <v>0.49674215</v>
      </c>
      <c r="N26" s="129">
        <v>0.33873615</v>
      </c>
      <c r="O26" s="129">
        <v>0.38055490000000003</v>
      </c>
      <c r="P26" s="129">
        <v>-0.57990545</v>
      </c>
      <c r="Q26" s="129">
        <v>0.1320947</v>
      </c>
      <c r="R26" s="129">
        <v>0.3189732</v>
      </c>
      <c r="S26" s="129">
        <v>-0.1057208</v>
      </c>
      <c r="T26" s="129">
        <v>0.4328274</v>
      </c>
      <c r="U26" s="130">
        <v>0.376573</v>
      </c>
      <c r="V26" s="137">
        <v>-0.24925559999999997</v>
      </c>
      <c r="W26" s="129">
        <v>0.17038605</v>
      </c>
      <c r="X26" s="129">
        <v>0.30227234999999997</v>
      </c>
      <c r="Y26" s="137">
        <v>0.1497586</v>
      </c>
      <c r="Z26" s="129">
        <v>0.4032279</v>
      </c>
      <c r="AA26" s="129">
        <v>0.379751</v>
      </c>
      <c r="AB26" s="322">
        <v>-0.084646735</v>
      </c>
      <c r="AC26" s="58">
        <v>0.23937999999999998</v>
      </c>
      <c r="AD26" s="58">
        <v>0.33866585000000005</v>
      </c>
      <c r="AE26" s="58">
        <v>0.22587845</v>
      </c>
      <c r="AF26" s="58">
        <v>0.2496117</v>
      </c>
      <c r="AG26" s="58">
        <v>0.35314080000000003</v>
      </c>
      <c r="AH26" s="58">
        <v>-0.2773825</v>
      </c>
      <c r="AI26" s="58">
        <v>0.2640867</v>
      </c>
      <c r="AJ26" s="57">
        <v>0.3474941</v>
      </c>
      <c r="AK26" s="322">
        <v>-0.09185757</v>
      </c>
      <c r="AL26" s="58">
        <v>0.2620924</v>
      </c>
      <c r="AM26" s="58">
        <v>0.344831</v>
      </c>
      <c r="AN26" s="205">
        <v>0</v>
      </c>
      <c r="AO26" s="2">
        <v>0</v>
      </c>
      <c r="AP26" s="2">
        <v>1</v>
      </c>
      <c r="AQ26" s="2">
        <v>0</v>
      </c>
      <c r="AR26" s="2">
        <v>0</v>
      </c>
      <c r="AS26" s="239">
        <v>1</v>
      </c>
      <c r="AT26" s="311"/>
      <c r="AU26" s="2"/>
      <c r="AV26" s="2">
        <v>12.6</v>
      </c>
      <c r="AW26" s="36"/>
      <c r="AX26" s="2"/>
      <c r="AY26" s="63">
        <v>18.66</v>
      </c>
    </row>
    <row r="27" spans="1:51" s="103" customFormat="1" ht="12.75">
      <c r="A27" s="139" t="str">
        <f>'Demog &amp; vision'!A26</f>
        <v>HH9</v>
      </c>
      <c r="B27" s="140" t="str">
        <f>'Demog &amp; vision'!F26</f>
        <v>Right</v>
      </c>
      <c r="C27" s="140" t="str">
        <f>'Demog &amp; vision'!J26</f>
        <v>yes</v>
      </c>
      <c r="D27" s="129">
        <v>-0.27836395</v>
      </c>
      <c r="E27" s="129">
        <v>0.23007899999999998</v>
      </c>
      <c r="F27" s="129">
        <v>0.2762962</v>
      </c>
      <c r="G27" s="129">
        <v>0.05997533000000001</v>
      </c>
      <c r="H27" s="129">
        <v>0.3225517</v>
      </c>
      <c r="I27" s="129">
        <v>0.4768179</v>
      </c>
      <c r="J27" s="129">
        <v>0.2447402</v>
      </c>
      <c r="K27" s="129">
        <v>0.2021403</v>
      </c>
      <c r="L27" s="129">
        <v>0.34683625</v>
      </c>
      <c r="M27" s="129">
        <v>0.5658231</v>
      </c>
      <c r="N27" s="129">
        <v>0.3263912</v>
      </c>
      <c r="O27" s="129">
        <v>0.5967279000000001</v>
      </c>
      <c r="P27" s="129">
        <v>-0.5618876</v>
      </c>
      <c r="Q27" s="129">
        <v>0.3106426</v>
      </c>
      <c r="R27" s="129">
        <v>0.428664</v>
      </c>
      <c r="S27" s="129">
        <v>0.11753945</v>
      </c>
      <c r="T27" s="129">
        <v>0.34679340000000003</v>
      </c>
      <c r="U27" s="130">
        <v>0.6162711000000001</v>
      </c>
      <c r="V27" s="137">
        <v>-0.27836395</v>
      </c>
      <c r="W27" s="129">
        <v>0.24776864999999998</v>
      </c>
      <c r="X27" s="129">
        <v>0.35299349999999996</v>
      </c>
      <c r="Y27" s="137">
        <v>0.25056105</v>
      </c>
      <c r="Z27" s="129">
        <v>0.33489425</v>
      </c>
      <c r="AA27" s="129">
        <v>0.5584337</v>
      </c>
      <c r="AB27" s="322">
        <v>-0.25835355000000004</v>
      </c>
      <c r="AC27" s="58">
        <v>0.2697461</v>
      </c>
      <c r="AD27" s="58">
        <v>0.38339435</v>
      </c>
      <c r="AE27" s="58">
        <v>0.40135560000000003</v>
      </c>
      <c r="AF27" s="58">
        <v>0.2850108</v>
      </c>
      <c r="AG27" s="58">
        <v>0.5328662500000001</v>
      </c>
      <c r="AH27" s="58">
        <v>-0.25555875</v>
      </c>
      <c r="AI27" s="58">
        <v>0.33009935</v>
      </c>
      <c r="AJ27" s="57">
        <v>0.5232788500000001</v>
      </c>
      <c r="AK27" s="322">
        <v>0.010746595</v>
      </c>
      <c r="AL27" s="58">
        <v>0.3045572</v>
      </c>
      <c r="AM27" s="58">
        <v>0.44466845</v>
      </c>
      <c r="AN27" s="205">
        <v>1</v>
      </c>
      <c r="AO27" s="2">
        <v>0</v>
      </c>
      <c r="AP27" s="2">
        <v>0</v>
      </c>
      <c r="AQ27" s="2">
        <v>1</v>
      </c>
      <c r="AR27" s="2">
        <v>0</v>
      </c>
      <c r="AS27" s="239">
        <v>1</v>
      </c>
      <c r="AT27" s="242">
        <v>24.96</v>
      </c>
      <c r="AU27" s="2"/>
      <c r="AV27" s="2"/>
      <c r="AW27" s="2">
        <v>10.67</v>
      </c>
      <c r="AX27" s="2"/>
      <c r="AY27" s="63">
        <v>11.25</v>
      </c>
    </row>
    <row r="28" spans="1:51" s="103" customFormat="1" ht="12.75">
      <c r="A28" s="139" t="str">
        <f>'Demog &amp; vision'!A27</f>
        <v>HH10</v>
      </c>
      <c r="B28" s="140" t="str">
        <f>'Demog &amp; vision'!F27</f>
        <v>Right</v>
      </c>
      <c r="C28" s="140" t="str">
        <f>'Demog &amp; vision'!J27</f>
        <v>no</v>
      </c>
      <c r="D28" s="129">
        <v>-0.32617095</v>
      </c>
      <c r="E28" s="129">
        <v>0.20441975</v>
      </c>
      <c r="F28" s="129">
        <v>0.6546422999999999</v>
      </c>
      <c r="G28" s="129">
        <v>-0.28724795000000003</v>
      </c>
      <c r="H28" s="129">
        <v>0.26053729999999997</v>
      </c>
      <c r="I28" s="129">
        <v>0.6304643</v>
      </c>
      <c r="J28" s="129">
        <v>-0.13400505000000001</v>
      </c>
      <c r="K28" s="129">
        <v>0.2427609</v>
      </c>
      <c r="L28" s="129">
        <v>0.3529447</v>
      </c>
      <c r="M28" s="129">
        <v>0.0005404299999999945</v>
      </c>
      <c r="N28" s="129">
        <v>0.30793139999999997</v>
      </c>
      <c r="O28" s="129">
        <v>0.72618145</v>
      </c>
      <c r="P28" s="129">
        <v>-0.64148695</v>
      </c>
      <c r="Q28" s="129">
        <v>0.3464278</v>
      </c>
      <c r="R28" s="129">
        <v>0.3750035</v>
      </c>
      <c r="S28" s="129">
        <v>0.02591295</v>
      </c>
      <c r="T28" s="129">
        <v>0.3289755</v>
      </c>
      <c r="U28" s="130">
        <v>0.6624673</v>
      </c>
      <c r="V28" s="137">
        <v>-0.34739715000000004</v>
      </c>
      <c r="W28" s="129">
        <v>0.24881635000000002</v>
      </c>
      <c r="X28" s="129">
        <v>0.4651489</v>
      </c>
      <c r="Y28" s="137">
        <v>-0.01979922</v>
      </c>
      <c r="Z28" s="129">
        <v>0.2948841</v>
      </c>
      <c r="AA28" s="129">
        <v>0.6783984</v>
      </c>
      <c r="AB28" s="322">
        <v>-0.32617095</v>
      </c>
      <c r="AC28" s="58">
        <v>0.23142645</v>
      </c>
      <c r="AD28" s="58">
        <v>0.6546422999999999</v>
      </c>
      <c r="AE28" s="58">
        <v>-0.038333400000000004</v>
      </c>
      <c r="AF28" s="58">
        <v>0.27916765</v>
      </c>
      <c r="AG28" s="58">
        <v>0.591288</v>
      </c>
      <c r="AH28" s="58">
        <v>-0.1101052</v>
      </c>
      <c r="AI28" s="58">
        <v>0.3411998</v>
      </c>
      <c r="AJ28" s="57">
        <v>0.5421739</v>
      </c>
      <c r="AK28" s="322">
        <v>-0.1475145</v>
      </c>
      <c r="AL28" s="58">
        <v>0.2804095</v>
      </c>
      <c r="AM28" s="58">
        <v>0.6158406</v>
      </c>
      <c r="AN28" s="205">
        <v>0</v>
      </c>
      <c r="AO28" s="2">
        <v>0</v>
      </c>
      <c r="AP28" s="2">
        <v>0</v>
      </c>
      <c r="AQ28" s="2">
        <v>1</v>
      </c>
      <c r="AR28" s="2">
        <v>0</v>
      </c>
      <c r="AS28" s="239">
        <v>0</v>
      </c>
      <c r="AT28" s="311"/>
      <c r="AU28" s="2"/>
      <c r="AV28" s="36"/>
      <c r="AW28" s="2">
        <v>3.66</v>
      </c>
      <c r="AX28" s="2"/>
      <c r="AY28" s="63"/>
    </row>
    <row r="29" spans="1:51" s="103" customFormat="1" ht="12.75">
      <c r="A29" s="139" t="str">
        <f>'Demog &amp; vision'!A28</f>
        <v>HH11</v>
      </c>
      <c r="B29" s="140" t="str">
        <f>'Demog &amp; vision'!F28</f>
        <v>Right</v>
      </c>
      <c r="C29" s="140" t="str">
        <f>'Demog &amp; vision'!J28</f>
        <v>no</v>
      </c>
      <c r="D29" s="129">
        <v>-0.6900556</v>
      </c>
      <c r="E29" s="129">
        <v>0.15470955</v>
      </c>
      <c r="F29" s="129">
        <v>0.41692505</v>
      </c>
      <c r="G29" s="129">
        <v>-0.6177153</v>
      </c>
      <c r="H29" s="129">
        <v>0.21215095</v>
      </c>
      <c r="I29" s="129">
        <v>0.55081815</v>
      </c>
      <c r="J29" s="129">
        <v>0.145549</v>
      </c>
      <c r="K29" s="129">
        <v>0.2484608</v>
      </c>
      <c r="L29" s="129">
        <v>0.4166731</v>
      </c>
      <c r="M29" s="129">
        <v>-0.039265604999999995</v>
      </c>
      <c r="N29" s="129">
        <v>0.2931649</v>
      </c>
      <c r="O29" s="129">
        <v>0.8500654000000001</v>
      </c>
      <c r="P29" s="129">
        <v>-0.9557058</v>
      </c>
      <c r="Q29" s="129">
        <v>0.2013637</v>
      </c>
      <c r="R29" s="129">
        <v>0.2857167</v>
      </c>
      <c r="S29" s="129">
        <v>-0.7074838</v>
      </c>
      <c r="T29" s="129">
        <v>0.3299017</v>
      </c>
      <c r="U29" s="130">
        <v>0.6796185</v>
      </c>
      <c r="V29" s="137">
        <v>-0.611635</v>
      </c>
      <c r="W29" s="129">
        <v>0.19582265</v>
      </c>
      <c r="X29" s="129">
        <v>0.33432785</v>
      </c>
      <c r="Y29" s="137">
        <v>-0.5395044</v>
      </c>
      <c r="Z29" s="129">
        <v>0.3057844</v>
      </c>
      <c r="AA29" s="129">
        <v>0.675248</v>
      </c>
      <c r="AB29" s="322">
        <v>-0.64663015</v>
      </c>
      <c r="AC29" s="58">
        <v>0.16697394999999998</v>
      </c>
      <c r="AD29" s="58">
        <v>0.4906182</v>
      </c>
      <c r="AE29" s="58">
        <v>0.1202066</v>
      </c>
      <c r="AF29" s="58">
        <v>0.2715638</v>
      </c>
      <c r="AG29" s="58">
        <v>0.7843199</v>
      </c>
      <c r="AH29" s="58">
        <v>-0.9375522000000001</v>
      </c>
      <c r="AI29" s="58">
        <v>0.32259225</v>
      </c>
      <c r="AJ29" s="57">
        <v>0.51115475</v>
      </c>
      <c r="AK29" s="322">
        <v>-0.5837615</v>
      </c>
      <c r="AL29" s="58">
        <v>0.2463825</v>
      </c>
      <c r="AM29" s="58">
        <v>0.5316509</v>
      </c>
      <c r="AN29" s="205">
        <v>1</v>
      </c>
      <c r="AO29" s="2">
        <v>0</v>
      </c>
      <c r="AP29" s="2">
        <v>1</v>
      </c>
      <c r="AQ29" s="2">
        <v>0</v>
      </c>
      <c r="AR29" s="2">
        <v>0</v>
      </c>
      <c r="AS29" s="239">
        <v>0</v>
      </c>
      <c r="AT29" s="242">
        <v>14.27</v>
      </c>
      <c r="AU29" s="2"/>
      <c r="AV29" s="2">
        <v>32.34</v>
      </c>
      <c r="AW29" s="2"/>
      <c r="AX29" s="36"/>
      <c r="AY29" s="63"/>
    </row>
    <row r="30" spans="1:51" s="103" customFormat="1" ht="13.5" thickBot="1">
      <c r="A30" s="141" t="str">
        <f>'Demog &amp; vision'!A29</f>
        <v>HH12</v>
      </c>
      <c r="B30" s="142" t="str">
        <f>'Demog &amp; vision'!F29</f>
        <v>Right</v>
      </c>
      <c r="C30" s="142" t="str">
        <f>'Demog &amp; vision'!J29</f>
        <v>yes</v>
      </c>
      <c r="D30" s="143">
        <v>-0.4649146</v>
      </c>
      <c r="E30" s="143">
        <v>0.16430625</v>
      </c>
      <c r="F30" s="143">
        <v>0.49579229999999996</v>
      </c>
      <c r="G30" s="143">
        <v>-0.30081045</v>
      </c>
      <c r="H30" s="143">
        <v>0.23541445</v>
      </c>
      <c r="I30" s="143">
        <v>0.5439970999999999</v>
      </c>
      <c r="J30" s="143">
        <v>-0.18126025</v>
      </c>
      <c r="K30" s="143">
        <v>0.13900289999999998</v>
      </c>
      <c r="L30" s="143">
        <v>0.41667014999999996</v>
      </c>
      <c r="M30" s="143">
        <v>-0.10285876</v>
      </c>
      <c r="N30" s="143">
        <v>0.28753975</v>
      </c>
      <c r="O30" s="143">
        <v>0.52043255</v>
      </c>
      <c r="P30" s="143">
        <v>-0.7032885</v>
      </c>
      <c r="Q30" s="143">
        <v>0.1515608</v>
      </c>
      <c r="R30" s="143">
        <v>0.56316535</v>
      </c>
      <c r="S30" s="143">
        <v>-0.2413372</v>
      </c>
      <c r="T30" s="143">
        <v>0.2083215</v>
      </c>
      <c r="U30" s="144">
        <v>0.7013048</v>
      </c>
      <c r="V30" s="149">
        <v>-0.44252020000000003</v>
      </c>
      <c r="W30" s="143">
        <v>0.1572558</v>
      </c>
      <c r="X30" s="143">
        <v>0.48783995</v>
      </c>
      <c r="Y30" s="149">
        <v>-0.1732215</v>
      </c>
      <c r="Z30" s="143">
        <v>0.2608854</v>
      </c>
      <c r="AA30" s="143">
        <v>0.5706577</v>
      </c>
      <c r="AB30" s="324">
        <v>-0.3936038</v>
      </c>
      <c r="AC30" s="315">
        <v>0.1755238</v>
      </c>
      <c r="AD30" s="315">
        <v>0.51458655</v>
      </c>
      <c r="AE30" s="315">
        <v>-0.13792755</v>
      </c>
      <c r="AF30" s="315">
        <v>0.25177004999999997</v>
      </c>
      <c r="AG30" s="315">
        <v>0.4840006</v>
      </c>
      <c r="AH30" s="315">
        <v>-0.3419391</v>
      </c>
      <c r="AI30" s="315">
        <v>0.2067706</v>
      </c>
      <c r="AJ30" s="315">
        <v>0.6383043</v>
      </c>
      <c r="AK30" s="324">
        <v>-0.2801952</v>
      </c>
      <c r="AL30" s="315">
        <v>0.2011179</v>
      </c>
      <c r="AM30" s="316">
        <v>0.5154694</v>
      </c>
      <c r="AN30" s="210">
        <v>1</v>
      </c>
      <c r="AO30" s="211">
        <v>0</v>
      </c>
      <c r="AP30" s="211">
        <v>1</v>
      </c>
      <c r="AQ30" s="211">
        <v>0</v>
      </c>
      <c r="AR30" s="211">
        <v>0</v>
      </c>
      <c r="AS30" s="240">
        <v>0</v>
      </c>
      <c r="AT30" s="243">
        <v>17.39</v>
      </c>
      <c r="AU30" s="211"/>
      <c r="AV30" s="211">
        <v>42.11</v>
      </c>
      <c r="AW30" s="211"/>
      <c r="AX30" s="211"/>
      <c r="AY30" s="92"/>
    </row>
    <row r="31" spans="1:51" s="103" customFormat="1" ht="22.5" customHeight="1" thickBot="1">
      <c r="A31" s="140"/>
      <c r="B31" s="140"/>
      <c r="C31" s="140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AA31" s="129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03" customFormat="1" ht="23.25" customHeight="1">
      <c r="A32" s="140"/>
      <c r="B32" s="140"/>
      <c r="C32" s="140"/>
      <c r="D32" s="129"/>
      <c r="E32" s="381" t="s">
        <v>131</v>
      </c>
      <c r="F32" s="382"/>
      <c r="G32" s="372" t="s">
        <v>145</v>
      </c>
      <c r="H32" s="372"/>
      <c r="I32" s="373"/>
      <c r="J32" s="129"/>
      <c r="K32" s="129"/>
      <c r="L32" s="381" t="s">
        <v>149</v>
      </c>
      <c r="M32" s="372" t="s">
        <v>146</v>
      </c>
      <c r="N32" s="372"/>
      <c r="O32" s="373"/>
      <c r="P32" s="129"/>
      <c r="Q32" s="129"/>
      <c r="R32" s="129"/>
      <c r="S32" s="129"/>
      <c r="T32" s="129"/>
      <c r="U32" s="129"/>
      <c r="V32" s="392" t="s">
        <v>196</v>
      </c>
      <c r="W32" s="365" t="s">
        <v>147</v>
      </c>
      <c r="X32" s="365"/>
      <c r="Y32" s="366" t="s">
        <v>148</v>
      </c>
      <c r="Z32" s="367"/>
      <c r="AA32" s="129"/>
      <c r="AB32"/>
      <c r="AC32"/>
      <c r="AD32"/>
      <c r="AE32"/>
      <c r="AF32"/>
      <c r="AG32"/>
      <c r="AH32"/>
      <c r="AI32"/>
      <c r="AJ32"/>
      <c r="AK32"/>
      <c r="AL32" s="387" t="s">
        <v>152</v>
      </c>
      <c r="AM32"/>
      <c r="AO32" s="212" t="s">
        <v>186</v>
      </c>
      <c r="AP32" s="372" t="s">
        <v>187</v>
      </c>
      <c r="AQ32" s="372"/>
      <c r="AR32" s="373"/>
      <c r="AS32" s="2"/>
      <c r="AT32" s="2"/>
      <c r="AU32" s="371" t="s">
        <v>193</v>
      </c>
      <c r="AV32" s="372"/>
      <c r="AW32" s="372"/>
      <c r="AX32" s="372"/>
      <c r="AY32" s="373"/>
    </row>
    <row r="33" spans="1:51" s="103" customFormat="1" ht="38.25">
      <c r="A33" s="140"/>
      <c r="B33" s="140"/>
      <c r="C33" s="140"/>
      <c r="D33" s="129"/>
      <c r="E33" s="383"/>
      <c r="F33" s="384"/>
      <c r="G33" s="377"/>
      <c r="H33" s="377"/>
      <c r="I33" s="378"/>
      <c r="J33" s="129"/>
      <c r="K33" s="129"/>
      <c r="L33" s="383"/>
      <c r="M33" s="377"/>
      <c r="N33" s="377"/>
      <c r="O33" s="378"/>
      <c r="P33" s="129"/>
      <c r="Q33" s="129"/>
      <c r="R33" s="129"/>
      <c r="S33" s="129"/>
      <c r="T33" s="129"/>
      <c r="U33" s="129"/>
      <c r="V33" s="393"/>
      <c r="W33" s="255" t="s">
        <v>194</v>
      </c>
      <c r="X33" s="276" t="s">
        <v>195</v>
      </c>
      <c r="Y33" s="258" t="s">
        <v>194</v>
      </c>
      <c r="Z33" s="273" t="s">
        <v>195</v>
      </c>
      <c r="AA33" s="129"/>
      <c r="AB33"/>
      <c r="AC33"/>
      <c r="AD33"/>
      <c r="AE33"/>
      <c r="AF33"/>
      <c r="AG33"/>
      <c r="AH33"/>
      <c r="AI33"/>
      <c r="AJ33"/>
      <c r="AK33"/>
      <c r="AL33" s="388"/>
      <c r="AM33"/>
      <c r="AO33" s="267"/>
      <c r="AP33" s="228" t="s">
        <v>189</v>
      </c>
      <c r="AQ33" s="164" t="s">
        <v>136</v>
      </c>
      <c r="AR33" s="248" t="s">
        <v>190</v>
      </c>
      <c r="AS33" s="2"/>
      <c r="AT33" s="2"/>
      <c r="AU33" s="268"/>
      <c r="AV33" s="262"/>
      <c r="AW33" s="228" t="s">
        <v>189</v>
      </c>
      <c r="AX33" s="164" t="s">
        <v>136</v>
      </c>
      <c r="AY33" s="248" t="s">
        <v>190</v>
      </c>
    </row>
    <row r="34" spans="1:51" s="103" customFormat="1" ht="12.75">
      <c r="A34" s="140"/>
      <c r="B34" s="140"/>
      <c r="C34" s="140"/>
      <c r="D34" s="129"/>
      <c r="E34" s="385"/>
      <c r="F34" s="386"/>
      <c r="G34" s="379"/>
      <c r="H34" s="379"/>
      <c r="I34" s="380"/>
      <c r="J34" s="129"/>
      <c r="K34" s="129"/>
      <c r="L34" s="385"/>
      <c r="M34" s="379"/>
      <c r="N34" s="379"/>
      <c r="O34" s="380"/>
      <c r="P34" s="129"/>
      <c r="Q34" s="129"/>
      <c r="R34" s="129"/>
      <c r="S34" s="129"/>
      <c r="T34" s="129"/>
      <c r="U34" s="254"/>
      <c r="V34" s="256" t="s">
        <v>73</v>
      </c>
      <c r="W34" s="129">
        <f>AVERAGE(W19,W22,W24:W25,W28:W29)</f>
        <v>0.24062028333333332</v>
      </c>
      <c r="X34" s="277">
        <f>AVERAGE(W20:W21,W23,W26:W27,W30)</f>
        <v>0.17761449166666665</v>
      </c>
      <c r="Y34" s="259">
        <f>AVERAGE(Z19,Z22,Z24:Z25,Z28:Z29)</f>
        <v>0.36424771666666667</v>
      </c>
      <c r="Z34" s="274">
        <f>AVERAGE(Z20:Z21,Z23,Z26:Z27,Z30)</f>
        <v>0.31293555833333336</v>
      </c>
      <c r="AA34" s="129"/>
      <c r="AB34"/>
      <c r="AC34"/>
      <c r="AD34"/>
      <c r="AE34"/>
      <c r="AF34"/>
      <c r="AG34"/>
      <c r="AH34"/>
      <c r="AI34"/>
      <c r="AJ34"/>
      <c r="AK34"/>
      <c r="AL34" s="297" t="s">
        <v>66</v>
      </c>
      <c r="AM34"/>
      <c r="AO34" s="374" t="s">
        <v>188</v>
      </c>
      <c r="AP34" s="375"/>
      <c r="AQ34" s="375"/>
      <c r="AR34" s="376"/>
      <c r="AS34" s="2"/>
      <c r="AT34" s="2"/>
      <c r="AU34" s="374" t="s">
        <v>188</v>
      </c>
      <c r="AV34" s="375"/>
      <c r="AW34" s="375"/>
      <c r="AX34" s="375"/>
      <c r="AY34" s="376"/>
    </row>
    <row r="35" spans="1:51" s="103" customFormat="1" ht="12.75" customHeight="1" thickBot="1">
      <c r="A35" s="140"/>
      <c r="B35" s="140"/>
      <c r="C35" s="140"/>
      <c r="D35" s="129"/>
      <c r="E35" s="163"/>
      <c r="F35" s="155"/>
      <c r="G35" s="164" t="s">
        <v>139</v>
      </c>
      <c r="H35" s="165" t="s">
        <v>137</v>
      </c>
      <c r="I35" s="166" t="s">
        <v>138</v>
      </c>
      <c r="J35" s="129"/>
      <c r="K35" s="129"/>
      <c r="L35" s="163"/>
      <c r="M35" s="155"/>
      <c r="N35" s="164" t="s">
        <v>136</v>
      </c>
      <c r="O35" s="167" t="s">
        <v>65</v>
      </c>
      <c r="P35" s="129"/>
      <c r="Q35" s="129"/>
      <c r="R35" s="129"/>
      <c r="S35" s="129"/>
      <c r="T35" s="129"/>
      <c r="U35" s="254"/>
      <c r="V35" s="257" t="s">
        <v>74</v>
      </c>
      <c r="W35" s="143">
        <f>STDEV(W19,W22,W24:W25,W28:W29)</f>
        <v>0.03332319641282413</v>
      </c>
      <c r="X35" s="278">
        <f>STDEV(W20:W21,W23,W26:W27,W30)</f>
        <v>0.03829060363736015</v>
      </c>
      <c r="Y35" s="260">
        <f>STDEV(Z19,Z22,Z24:Z25,Z28:Z29)</f>
        <v>0.06913792426966288</v>
      </c>
      <c r="Z35" s="275">
        <f>STDEV(Z20:Z21,Z23,Z26:Z27,Z30)</f>
        <v>0.05997572893789947</v>
      </c>
      <c r="AB35"/>
      <c r="AC35"/>
      <c r="AD35"/>
      <c r="AE35"/>
      <c r="AF35"/>
      <c r="AG35"/>
      <c r="AH35"/>
      <c r="AI35"/>
      <c r="AJ35"/>
      <c r="AK35"/>
      <c r="AL35" s="299">
        <f>AVERAGE(AL6:AL17)</f>
        <v>0.203181625</v>
      </c>
      <c r="AM35"/>
      <c r="AO35" s="216" t="s">
        <v>135</v>
      </c>
      <c r="AP35" s="249">
        <f>COUNTIF(AP19:AP24,"1")/COUNT(AP19:AP24)</f>
        <v>0.5</v>
      </c>
      <c r="AQ35" s="249">
        <f>COUNTIF(AP6:AP17,"1")/COUNT(AP6:AP17)</f>
        <v>0.5</v>
      </c>
      <c r="AR35" s="264">
        <f>COUNTIF(AP25:AP30,"1")/COUNT(AP25:AP30)</f>
        <v>0.6666666666666666</v>
      </c>
      <c r="AT35" s="75"/>
      <c r="AU35" s="368" t="s">
        <v>135</v>
      </c>
      <c r="AV35" s="369"/>
      <c r="AW35" s="288">
        <f>MEDIAN(AV19:AV24)</f>
        <v>29.03</v>
      </c>
      <c r="AX35" s="288">
        <f>MEDIAN(AV6:AV17)</f>
        <v>31.659999999999997</v>
      </c>
      <c r="AY35" s="325">
        <f>MEDIAN(AV25:AV30)</f>
        <v>37.225</v>
      </c>
    </row>
    <row r="36" spans="5:51" ht="24" customHeight="1" thickBot="1">
      <c r="E36" s="218" t="s">
        <v>177</v>
      </c>
      <c r="F36" s="219"/>
      <c r="G36" s="261">
        <f>AVERAGE(AE25:AE30)</f>
        <v>0.16597009166666668</v>
      </c>
      <c r="H36" s="261">
        <f>AVERAGE(AE6:AE17)</f>
        <v>0.5732991666666666</v>
      </c>
      <c r="I36" s="326">
        <f>AVERAGE(AE19:AE24)</f>
        <v>0.404699425</v>
      </c>
      <c r="J36" s="155"/>
      <c r="K36" s="155"/>
      <c r="L36" s="213" t="s">
        <v>183</v>
      </c>
      <c r="M36" s="214"/>
      <c r="N36" s="168">
        <f>AVERAGE(Z6:Z17)</f>
        <v>0.258442375</v>
      </c>
      <c r="O36" s="169">
        <f>AVERAGE(Z19:Z30)</f>
        <v>0.3385916375</v>
      </c>
      <c r="Z36" s="103"/>
      <c r="AL36" s="297" t="s">
        <v>65</v>
      </c>
      <c r="AO36" s="216" t="s">
        <v>191</v>
      </c>
      <c r="AP36" s="249">
        <f>COUNTIF(AN19:AN24,"1")/COUNT(AN19:AN24)</f>
        <v>0.16666666666666666</v>
      </c>
      <c r="AQ36" s="249">
        <f>COUNTIF(AN6:AN17,"1")/COUNT(AN6:AN17)</f>
        <v>0</v>
      </c>
      <c r="AR36" s="264">
        <f>COUNTIF(AN25:AN30,"1")/COUNT(AN25:AN30)</f>
        <v>0.5</v>
      </c>
      <c r="AU36" s="368" t="s">
        <v>191</v>
      </c>
      <c r="AV36" s="369"/>
      <c r="AW36" s="288">
        <f>MEDIAN(AT19:AT24)</f>
        <v>21.67</v>
      </c>
      <c r="AX36" s="288" t="e">
        <f>MEDIAN(AT6:AT17)</f>
        <v>#NUM!</v>
      </c>
      <c r="AY36" s="289">
        <f>MEDIAN(AT25:AT30)</f>
        <v>17.39</v>
      </c>
    </row>
    <row r="37" spans="2:51" ht="36" customHeight="1" thickBot="1">
      <c r="B37"/>
      <c r="E37" s="218" t="s">
        <v>178</v>
      </c>
      <c r="F37" s="219"/>
      <c r="G37" s="261">
        <f>AVERAGE(AB25:AB30)</f>
        <v>-0.32189718083333335</v>
      </c>
      <c r="H37" s="261">
        <f>AVERAGE(AB6:AB17)</f>
        <v>0.10260816991666667</v>
      </c>
      <c r="I37" s="326">
        <f>AVERAGE(AB19:AB24)</f>
        <v>0.184777235</v>
      </c>
      <c r="J37" s="155"/>
      <c r="K37" s="155"/>
      <c r="L37" s="218" t="s">
        <v>140</v>
      </c>
      <c r="M37" s="219"/>
      <c r="N37" s="168">
        <f>AVERAGE(W6:W17)</f>
        <v>0.16804086666666665</v>
      </c>
      <c r="O37" s="169">
        <f>AVERAGE(W19:W30)</f>
        <v>0.20911738750000006</v>
      </c>
      <c r="V37" s="371" t="s">
        <v>185</v>
      </c>
      <c r="W37" s="394"/>
      <c r="X37" s="394"/>
      <c r="Y37" s="269" t="s">
        <v>147</v>
      </c>
      <c r="Z37" s="270" t="s">
        <v>148</v>
      </c>
      <c r="AL37" s="298">
        <f>AVERAGE(AL19:AL30)</f>
        <v>0.26543802916666664</v>
      </c>
      <c r="AO37" s="216" t="s">
        <v>89</v>
      </c>
      <c r="AP37" s="249">
        <f>COUNTIF(AR19:AR24,"1")/COUNT(AR19:AR24)</f>
        <v>0.16666666666666666</v>
      </c>
      <c r="AQ37" s="249">
        <f>COUNTIF(AR6:AR17,"1")/COUNT(AR6:AR17)</f>
        <v>0</v>
      </c>
      <c r="AR37" s="264">
        <f>COUNTIF(AR25:AR30,"1")/COUNT(AR25:AR30)</f>
        <v>0</v>
      </c>
      <c r="AU37" s="368" t="s">
        <v>89</v>
      </c>
      <c r="AV37" s="369"/>
      <c r="AW37" s="288">
        <f>MEDIAN(AX19:AX24)</f>
        <v>4.24</v>
      </c>
      <c r="AX37" s="288"/>
      <c r="AY37" s="290" t="e">
        <f>MEDIAN(AX25:AX30)</f>
        <v>#NUM!</v>
      </c>
    </row>
    <row r="38" spans="1:51" ht="13.5" customHeight="1">
      <c r="A38"/>
      <c r="B38"/>
      <c r="D38"/>
      <c r="E38" s="218" t="s">
        <v>179</v>
      </c>
      <c r="F38" s="219"/>
      <c r="G38" s="261">
        <f>AVERAGE(AH25:AH30)</f>
        <v>-0.4082340083333333</v>
      </c>
      <c r="H38" s="261">
        <f>AVERAGE(AH6:AH17)</f>
        <v>-0.31201256674999994</v>
      </c>
      <c r="I38" s="326">
        <f>AVERAGE(AH19:AH24)</f>
        <v>-0.22606960835</v>
      </c>
      <c r="J38" s="115"/>
      <c r="K38" s="31"/>
      <c r="L38" s="283"/>
      <c r="M38" s="284"/>
      <c r="N38" s="168"/>
      <c r="O38" s="169"/>
      <c r="P38"/>
      <c r="Q38"/>
      <c r="R38" s="151"/>
      <c r="S38"/>
      <c r="T38"/>
      <c r="V38" s="279"/>
      <c r="W38" s="280"/>
      <c r="X38" s="164" t="s">
        <v>184</v>
      </c>
      <c r="Y38" s="168">
        <f>AVERAGE(X6:X17,X19:X30)</f>
        <v>0.4999151104166666</v>
      </c>
      <c r="Z38" s="271">
        <f>AVERAGE(AA6:AA17,AA19:AA30)</f>
        <v>0.6359415208333333</v>
      </c>
      <c r="AO38" s="362" t="s">
        <v>192</v>
      </c>
      <c r="AP38" s="363"/>
      <c r="AQ38" s="363"/>
      <c r="AR38" s="364"/>
      <c r="AU38" s="362" t="s">
        <v>192</v>
      </c>
      <c r="AV38" s="363"/>
      <c r="AW38" s="363"/>
      <c r="AX38" s="363"/>
      <c r="AY38" s="364"/>
    </row>
    <row r="39" spans="1:51" s="103" customFormat="1" ht="25.5" customHeight="1" thickBot="1">
      <c r="A39"/>
      <c r="B39"/>
      <c r="E39" s="215"/>
      <c r="F39" s="155"/>
      <c r="G39" s="168"/>
      <c r="H39" s="168"/>
      <c r="I39" s="169"/>
      <c r="J39" s="285"/>
      <c r="K39" s="285"/>
      <c r="L39" s="213" t="s">
        <v>180</v>
      </c>
      <c r="M39" s="214"/>
      <c r="N39" s="168">
        <f>AVERAGE(N6:N17)</f>
        <v>0.3034823916666667</v>
      </c>
      <c r="O39" s="169">
        <f>AVERAGE(N19:N30)</f>
        <v>0.3740203291666666</v>
      </c>
      <c r="U39"/>
      <c r="V39" s="281"/>
      <c r="W39" s="282"/>
      <c r="X39" s="247" t="s">
        <v>74</v>
      </c>
      <c r="Y39" s="224">
        <f>STDEV(X6:X17,X19:X30)</f>
        <v>0.1401186955080391</v>
      </c>
      <c r="Z39" s="272">
        <f>STDEV(AA6:AA17,AA19:AA30)</f>
        <v>0.1581919260275342</v>
      </c>
      <c r="AB39"/>
      <c r="AC39"/>
      <c r="AD39"/>
      <c r="AE39"/>
      <c r="AF39"/>
      <c r="AG39"/>
      <c r="AH39"/>
      <c r="AI39"/>
      <c r="AJ39"/>
      <c r="AK39"/>
      <c r="AL39"/>
      <c r="AM39"/>
      <c r="AO39" s="216" t="s">
        <v>135</v>
      </c>
      <c r="AP39" s="249">
        <f>COUNTIF(AQ19:AQ24,"1")/COUNT(AQ19:AQ24)</f>
        <v>0.6666666666666666</v>
      </c>
      <c r="AQ39" s="249">
        <f>COUNTIF(AQ6:AQ17,"1")/COUNT(AQ6:AQ17)</f>
        <v>0</v>
      </c>
      <c r="AR39" s="264">
        <f>COUNTIF(AQ25:AQ30,"1")/COUNT(AQ25:AQ30)</f>
        <v>0.3333333333333333</v>
      </c>
      <c r="AU39" s="368" t="s">
        <v>135</v>
      </c>
      <c r="AV39" s="369"/>
      <c r="AW39" s="288">
        <f>MEDIAN(AW19:AW24)</f>
        <v>21.02</v>
      </c>
      <c r="AX39" s="291"/>
      <c r="AY39" s="290">
        <f>MEDIAN(AW25:AW30)</f>
        <v>7.165</v>
      </c>
    </row>
    <row r="40" spans="1:51" ht="12.75" customHeight="1" thickBot="1">
      <c r="A40"/>
      <c r="B40"/>
      <c r="E40" s="213" t="s">
        <v>180</v>
      </c>
      <c r="F40" s="214"/>
      <c r="G40" s="168">
        <f>AVERAGE(M25:M30)</f>
        <v>0.22909771916666669</v>
      </c>
      <c r="H40" s="168">
        <f>AVERAGE(M6:M17)</f>
        <v>0.7078141833333335</v>
      </c>
      <c r="I40" s="169">
        <f>AVERAGE(M19:M24)</f>
        <v>0.5035445833333333</v>
      </c>
      <c r="J40" s="155"/>
      <c r="K40" s="155"/>
      <c r="L40" s="213" t="s">
        <v>141</v>
      </c>
      <c r="M40" s="214"/>
      <c r="N40" s="168">
        <f>AVERAGE(H6:H17)</f>
        <v>0.1677419541666667</v>
      </c>
      <c r="O40" s="169">
        <f>AVERAGE(H19:H30)</f>
        <v>0.28454716666666663</v>
      </c>
      <c r="U40"/>
      <c r="V40" s="95"/>
      <c r="W40" s="95"/>
      <c r="X40" s="95"/>
      <c r="AO40" s="216" t="s">
        <v>191</v>
      </c>
      <c r="AP40" s="249">
        <f>COUNTIF(AO19:AO24,"1")/COUNT(AO19:AO24)</f>
        <v>0.8333333333333334</v>
      </c>
      <c r="AQ40" s="249">
        <f>COUNTIF(AO6:AO17,"1")/COUNT(AO6:AO17)</f>
        <v>0.08333333333333333</v>
      </c>
      <c r="AR40" s="264">
        <f>COUNTIF(AO25:AO30,"1")/COUNT(AO25:AO30)</f>
        <v>0</v>
      </c>
      <c r="AU40" s="368" t="s">
        <v>191</v>
      </c>
      <c r="AV40" s="370"/>
      <c r="AW40" s="292">
        <f>MEDIAN(AU19:AU24)</f>
        <v>11.38</v>
      </c>
      <c r="AX40" s="288">
        <f>MEDIAN(AU6:AU17)</f>
        <v>13.26</v>
      </c>
      <c r="AY40" s="290" t="e">
        <f>MEDIAN(AU25:AU30)</f>
        <v>#NUM!</v>
      </c>
    </row>
    <row r="41" spans="1:51" ht="12.75" customHeight="1" thickBot="1">
      <c r="A41"/>
      <c r="B41"/>
      <c r="E41" s="213" t="s">
        <v>141</v>
      </c>
      <c r="F41" s="214"/>
      <c r="G41" s="168">
        <f>AVERAGE(G25:G30)</f>
        <v>-0.15961123666666666</v>
      </c>
      <c r="H41" s="168">
        <f>AVERAGE(G6:G17)</f>
        <v>0.2507499408333333</v>
      </c>
      <c r="I41" s="295">
        <f>AVERAGE(G19:G24)</f>
        <v>0.3689515858333334</v>
      </c>
      <c r="J41" s="155"/>
      <c r="K41" s="155"/>
      <c r="L41" s="213" t="s">
        <v>142</v>
      </c>
      <c r="M41" s="214"/>
      <c r="N41" s="168">
        <f>AVERAGE(T6:T17)</f>
        <v>0.26903555</v>
      </c>
      <c r="O41" s="169">
        <f>AVERAGE(T19:T30)</f>
        <v>0.34145939999999997</v>
      </c>
      <c r="U41"/>
      <c r="V41"/>
      <c r="W41"/>
      <c r="X41"/>
      <c r="Z41" s="129"/>
      <c r="AA41"/>
      <c r="AO41" s="263" t="s">
        <v>89</v>
      </c>
      <c r="AP41" s="265">
        <f>COUNTIF(AS19:AS24,"1")/COUNT(AS19:AS24)</f>
        <v>1</v>
      </c>
      <c r="AQ41" s="265">
        <f>COUNTIF(AS6:AS17,"1")/COUNT(AS6:AS17)</f>
        <v>0.9166666666666666</v>
      </c>
      <c r="AR41" s="266">
        <f>COUNTIF(AS25:AS30,"1")/COUNT(AS25:AS30)</f>
        <v>0.5</v>
      </c>
      <c r="AU41" s="360" t="s">
        <v>89</v>
      </c>
      <c r="AV41" s="361"/>
      <c r="AW41" s="293">
        <f>MEDIAN(AY19:AY24)</f>
        <v>17.095</v>
      </c>
      <c r="AX41" s="293">
        <f>MEDIAN(AY6:AY17)</f>
        <v>14.99</v>
      </c>
      <c r="AY41" s="294">
        <f>MEDIAN(AY25:AY30)</f>
        <v>16.04</v>
      </c>
    </row>
    <row r="42" spans="5:39" s="155" customFormat="1" ht="12.75" customHeight="1">
      <c r="E42" s="213" t="s">
        <v>142</v>
      </c>
      <c r="F42" s="214"/>
      <c r="G42" s="168">
        <f>AVERAGE(S25:S30)</f>
        <v>-0.21285705000000002</v>
      </c>
      <c r="H42" s="168">
        <f>AVERAGE(S6:S17)</f>
        <v>-0.09332015250000002</v>
      </c>
      <c r="I42" s="169">
        <f>AVERAGE(S19:S24)</f>
        <v>-0.05981665</v>
      </c>
      <c r="L42" s="220"/>
      <c r="M42" s="221"/>
      <c r="N42" s="168"/>
      <c r="O42" s="286"/>
      <c r="U42"/>
      <c r="V42"/>
      <c r="W42"/>
      <c r="X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5:24" ht="12.75">
      <c r="E43" s="216"/>
      <c r="F43" s="217"/>
      <c r="G43" s="168"/>
      <c r="H43" s="168"/>
      <c r="I43" s="169"/>
      <c r="J43" s="155"/>
      <c r="K43" s="168"/>
      <c r="L43" s="218" t="s">
        <v>181</v>
      </c>
      <c r="M43" s="219"/>
      <c r="N43" s="168">
        <f>AVERAGE(K6:K17)</f>
        <v>0.18318841208333334</v>
      </c>
      <c r="O43" s="169">
        <f>AVERAGE(K19:K30)</f>
        <v>0.2029504875</v>
      </c>
      <c r="P43" s="133"/>
      <c r="Q43" s="133"/>
      <c r="U43"/>
      <c r="V43"/>
      <c r="W43"/>
      <c r="X43"/>
    </row>
    <row r="44" spans="5:24" ht="13.5" thickBot="1">
      <c r="E44" s="218" t="s">
        <v>181</v>
      </c>
      <c r="F44" s="219"/>
      <c r="G44" s="168">
        <f>AVERAGE(J25:J30)</f>
        <v>0.042265658333333324</v>
      </c>
      <c r="H44" s="168">
        <f>AVERAGE(J6:J17)</f>
        <v>0.23077419333333335</v>
      </c>
      <c r="I44" s="169">
        <f>AVERAGE(J19:J24)</f>
        <v>0.17810026533333334</v>
      </c>
      <c r="J44" s="155"/>
      <c r="K44" s="168"/>
      <c r="L44" s="218" t="s">
        <v>182</v>
      </c>
      <c r="M44" s="219"/>
      <c r="N44" s="168">
        <f>AVERAGE(E6:E17)</f>
        <v>0.14519097416666668</v>
      </c>
      <c r="O44" s="169">
        <f>AVERAGE(E19:E30)</f>
        <v>0.1960008291666667</v>
      </c>
      <c r="U44"/>
      <c r="V44"/>
      <c r="W44"/>
      <c r="X44"/>
    </row>
    <row r="45" spans="5:24" ht="13.5" thickBot="1">
      <c r="E45" s="218" t="s">
        <v>182</v>
      </c>
      <c r="F45" s="219"/>
      <c r="G45" s="168">
        <f>AVERAGE(D25:D30)</f>
        <v>-0.38345976666666665</v>
      </c>
      <c r="H45" s="261">
        <f>AVERAGE(D6:D17)</f>
        <v>0.06335053816666666</v>
      </c>
      <c r="I45" s="295">
        <f>AVERAGE(D19:D24)</f>
        <v>0.11313665666666667</v>
      </c>
      <c r="J45" s="155"/>
      <c r="K45" s="168"/>
      <c r="L45" s="222" t="s">
        <v>143</v>
      </c>
      <c r="M45" s="223"/>
      <c r="N45" s="224">
        <f>AVERAGE(Q6:Q17)</f>
        <v>0.1806448420833333</v>
      </c>
      <c r="O45" s="287">
        <f>AVERAGE(Q19:Q30)</f>
        <v>0.23523543749999998</v>
      </c>
      <c r="U45"/>
      <c r="V45"/>
      <c r="W45"/>
      <c r="X45"/>
    </row>
    <row r="46" spans="5:24" ht="13.5" thickBot="1">
      <c r="E46" s="222" t="s">
        <v>143</v>
      </c>
      <c r="F46" s="223"/>
      <c r="G46" s="224">
        <f>AVERAGE(P25:P30)</f>
        <v>-0.7550760916666667</v>
      </c>
      <c r="H46" s="224">
        <f>AVERAGE(P6:P17)</f>
        <v>-0.6349726583333334</v>
      </c>
      <c r="I46" s="287">
        <f>AVERAGE(P19:P24)</f>
        <v>-0.5735746141666667</v>
      </c>
      <c r="J46" s="155"/>
      <c r="K46" s="155"/>
      <c r="L46" s="155"/>
      <c r="M46" s="155"/>
      <c r="N46" s="155"/>
      <c r="O46" s="155"/>
      <c r="U46"/>
      <c r="V46"/>
      <c r="W46"/>
      <c r="X46"/>
    </row>
    <row r="47" spans="21:24" ht="12.75">
      <c r="U47"/>
      <c r="V47"/>
      <c r="W47"/>
      <c r="X47"/>
    </row>
    <row r="48" spans="5:44" ht="12.75">
      <c r="E48"/>
      <c r="F48"/>
      <c r="G48"/>
      <c r="H48"/>
      <c r="I48"/>
      <c r="J48"/>
      <c r="K48"/>
      <c r="L48"/>
      <c r="M48"/>
      <c r="N48"/>
      <c r="O48"/>
      <c r="U48"/>
      <c r="V48"/>
      <c r="W48"/>
      <c r="X48"/>
      <c r="AN48"/>
      <c r="AO48" s="103"/>
      <c r="AP48"/>
      <c r="AQ48"/>
      <c r="AR48"/>
    </row>
    <row r="49" spans="5:41" ht="12.75">
      <c r="E49"/>
      <c r="F49"/>
      <c r="G49"/>
      <c r="H49"/>
      <c r="I49"/>
      <c r="J49"/>
      <c r="K49"/>
      <c r="L49"/>
      <c r="M49"/>
      <c r="N49"/>
      <c r="O49"/>
      <c r="U49"/>
      <c r="V49"/>
      <c r="W49"/>
      <c r="X49"/>
      <c r="AO49" s="103"/>
    </row>
    <row r="50" spans="5:24" ht="12.75">
      <c r="E50"/>
      <c r="F50"/>
      <c r="G50"/>
      <c r="H50"/>
      <c r="I50"/>
      <c r="J50"/>
      <c r="K50"/>
      <c r="L50"/>
      <c r="M50"/>
      <c r="N50"/>
      <c r="O50"/>
      <c r="U50"/>
      <c r="V50"/>
      <c r="W50"/>
      <c r="X50"/>
    </row>
    <row r="51" spans="5:24" ht="12.75">
      <c r="E51"/>
      <c r="F51"/>
      <c r="G51"/>
      <c r="H51"/>
      <c r="I51"/>
      <c r="J51"/>
      <c r="K51"/>
      <c r="L51"/>
      <c r="M51"/>
      <c r="N51"/>
      <c r="O51"/>
      <c r="U51"/>
      <c r="V51"/>
      <c r="W51"/>
      <c r="X51"/>
    </row>
    <row r="52" spans="4:24" ht="12.75">
      <c r="D52" s="103"/>
      <c r="E52"/>
      <c r="F52"/>
      <c r="G52"/>
      <c r="H52"/>
      <c r="I52"/>
      <c r="J52"/>
      <c r="K52"/>
      <c r="L52"/>
      <c r="M52"/>
      <c r="N52"/>
      <c r="O52"/>
      <c r="U52"/>
      <c r="V52"/>
      <c r="W52"/>
      <c r="X52"/>
    </row>
    <row r="53" spans="5:40" ht="12.75">
      <c r="E53"/>
      <c r="F53"/>
      <c r="G53"/>
      <c r="H53"/>
      <c r="I53"/>
      <c r="J53"/>
      <c r="K53"/>
      <c r="L53"/>
      <c r="M53"/>
      <c r="N53"/>
      <c r="O53"/>
      <c r="U53"/>
      <c r="V53"/>
      <c r="W53"/>
      <c r="X53"/>
      <c r="AN53"/>
    </row>
    <row r="54" spans="5:40" ht="12.75">
      <c r="E54"/>
      <c r="F54"/>
      <c r="G54"/>
      <c r="H54"/>
      <c r="I54"/>
      <c r="J54"/>
      <c r="K54"/>
      <c r="L54"/>
      <c r="M54"/>
      <c r="N54"/>
      <c r="O54"/>
      <c r="U54"/>
      <c r="V54"/>
      <c r="W54"/>
      <c r="X54"/>
      <c r="AN54"/>
    </row>
    <row r="55" spans="5:40" ht="12.75">
      <c r="E55"/>
      <c r="F55"/>
      <c r="G55"/>
      <c r="H55"/>
      <c r="I55"/>
      <c r="J55"/>
      <c r="K55"/>
      <c r="L55"/>
      <c r="M55"/>
      <c r="N55"/>
      <c r="O55"/>
      <c r="W55" s="104"/>
      <c r="X55" s="104"/>
      <c r="Y55" s="102"/>
      <c r="AN55"/>
    </row>
    <row r="56" spans="5:40" ht="12.75">
      <c r="E56"/>
      <c r="F56"/>
      <c r="G56"/>
      <c r="H56"/>
      <c r="I56"/>
      <c r="J56"/>
      <c r="K56"/>
      <c r="L56"/>
      <c r="M56"/>
      <c r="N56"/>
      <c r="O56"/>
      <c r="W56" s="104"/>
      <c r="X56" s="104"/>
      <c r="Y56" s="102"/>
      <c r="AN56"/>
    </row>
    <row r="57" spans="5:40" ht="12.75">
      <c r="E57"/>
      <c r="F57"/>
      <c r="G57"/>
      <c r="H57"/>
      <c r="I57"/>
      <c r="J57"/>
      <c r="K57"/>
      <c r="L57"/>
      <c r="M57"/>
      <c r="N57"/>
      <c r="O57"/>
      <c r="W57" s="104"/>
      <c r="X57" s="104"/>
      <c r="AN57"/>
    </row>
    <row r="58" spans="5:40" ht="12.75">
      <c r="E58"/>
      <c r="F58"/>
      <c r="G58"/>
      <c r="H58"/>
      <c r="I58"/>
      <c r="J58"/>
      <c r="K58"/>
      <c r="L58"/>
      <c r="M58"/>
      <c r="N58"/>
      <c r="O58"/>
      <c r="W58" s="104"/>
      <c r="X58" s="104"/>
      <c r="AN58"/>
    </row>
    <row r="59" spans="5:24" ht="12.75">
      <c r="E59"/>
      <c r="F59"/>
      <c r="G59"/>
      <c r="H59"/>
      <c r="I59"/>
      <c r="J59"/>
      <c r="K59"/>
      <c r="L59"/>
      <c r="M59"/>
      <c r="N59"/>
      <c r="O59"/>
      <c r="W59" s="104"/>
      <c r="X59" s="104"/>
    </row>
    <row r="60" spans="5:24" ht="12.75">
      <c r="E60"/>
      <c r="F60"/>
      <c r="G60"/>
      <c r="H60"/>
      <c r="I60"/>
      <c r="J60"/>
      <c r="K60"/>
      <c r="L60"/>
      <c r="M60"/>
      <c r="N60"/>
      <c r="O60"/>
      <c r="W60" s="104"/>
      <c r="X60" s="104"/>
    </row>
    <row r="61" spans="5:24" ht="12.75">
      <c r="E61"/>
      <c r="F61"/>
      <c r="G61"/>
      <c r="H61"/>
      <c r="I61"/>
      <c r="J61"/>
      <c r="K61"/>
      <c r="L61"/>
      <c r="M61"/>
      <c r="N61"/>
      <c r="O61"/>
      <c r="W61" s="104"/>
      <c r="X61" s="104"/>
    </row>
    <row r="62" spans="5:24" ht="12.75">
      <c r="E62"/>
      <c r="F62"/>
      <c r="G62"/>
      <c r="H62"/>
      <c r="I62"/>
      <c r="J62"/>
      <c r="K62"/>
      <c r="L62"/>
      <c r="M62"/>
      <c r="N62"/>
      <c r="O62"/>
      <c r="W62" s="104"/>
      <c r="X62" s="104"/>
    </row>
    <row r="63" spans="5:24" ht="12.75">
      <c r="E63"/>
      <c r="F63"/>
      <c r="G63"/>
      <c r="H63"/>
      <c r="I63"/>
      <c r="J63"/>
      <c r="K63"/>
      <c r="L63"/>
      <c r="M63"/>
      <c r="N63"/>
      <c r="O63"/>
      <c r="W63" s="104"/>
      <c r="X63" s="104"/>
    </row>
    <row r="64" spans="5:24" ht="12.75">
      <c r="E64"/>
      <c r="F64"/>
      <c r="G64"/>
      <c r="H64"/>
      <c r="I64"/>
      <c r="J64"/>
      <c r="K64"/>
      <c r="L64"/>
      <c r="M64"/>
      <c r="N64"/>
      <c r="O64"/>
      <c r="W64" s="104"/>
      <c r="X64" s="104"/>
    </row>
    <row r="65" spans="8:24" ht="12.75">
      <c r="H65" s="104"/>
      <c r="W65" s="104"/>
      <c r="X65" s="104"/>
    </row>
    <row r="66" spans="23:24" ht="12.75">
      <c r="W66" s="104"/>
      <c r="X66" s="104"/>
    </row>
  </sheetData>
  <sheetProtection/>
  <mergeCells count="56">
    <mergeCell ref="AT2:AU2"/>
    <mergeCell ref="AT1:AY1"/>
    <mergeCell ref="D5:U5"/>
    <mergeCell ref="V5:AA5"/>
    <mergeCell ref="V2:V3"/>
    <mergeCell ref="W2:W3"/>
    <mergeCell ref="X2:X3"/>
    <mergeCell ref="AV2:AW2"/>
    <mergeCell ref="AX2:AY2"/>
    <mergeCell ref="AN2:AO2"/>
    <mergeCell ref="A1:B2"/>
    <mergeCell ref="Y1:AA1"/>
    <mergeCell ref="AN1:AS1"/>
    <mergeCell ref="P1:U1"/>
    <mergeCell ref="P2:R2"/>
    <mergeCell ref="S2:U2"/>
    <mergeCell ref="AB1:AJ1"/>
    <mergeCell ref="AE2:AG2"/>
    <mergeCell ref="AH2:AJ2"/>
    <mergeCell ref="AK1:AM2"/>
    <mergeCell ref="D18:U18"/>
    <mergeCell ref="V1:X1"/>
    <mergeCell ref="AP2:AQ2"/>
    <mergeCell ref="AR2:AS2"/>
    <mergeCell ref="J1:O1"/>
    <mergeCell ref="J2:L2"/>
    <mergeCell ref="M2:O2"/>
    <mergeCell ref="D1:I1"/>
    <mergeCell ref="D2:F2"/>
    <mergeCell ref="G2:I2"/>
    <mergeCell ref="AO38:AR38"/>
    <mergeCell ref="V18:AA18"/>
    <mergeCell ref="Y2:Y3"/>
    <mergeCell ref="Z2:Z3"/>
    <mergeCell ref="AA2:AA3"/>
    <mergeCell ref="V32:V33"/>
    <mergeCell ref="V37:X37"/>
    <mergeCell ref="AP32:AR32"/>
    <mergeCell ref="AO34:AR34"/>
    <mergeCell ref="AB2:AD2"/>
    <mergeCell ref="AU34:AY34"/>
    <mergeCell ref="G32:I34"/>
    <mergeCell ref="E32:F34"/>
    <mergeCell ref="L32:L34"/>
    <mergeCell ref="M32:O34"/>
    <mergeCell ref="AL32:AL33"/>
    <mergeCell ref="AU41:AV41"/>
    <mergeCell ref="AU38:AY38"/>
    <mergeCell ref="W32:X32"/>
    <mergeCell ref="Y32:Z32"/>
    <mergeCell ref="AU39:AV39"/>
    <mergeCell ref="AU40:AV40"/>
    <mergeCell ref="AU32:AY32"/>
    <mergeCell ref="AU35:AV35"/>
    <mergeCell ref="AU36:AV36"/>
    <mergeCell ref="AU37:AV37"/>
  </mergeCells>
  <conditionalFormatting sqref="AX36 AY35:AY37 AY39:AY41">
    <cfRule type="expression" priority="1" dxfId="0" stopIfTrue="1">
      <formula>ISERROR(AX35)</formula>
    </cfRule>
  </conditionalFormatting>
  <printOptions/>
  <pageMargins left="0.75" right="0.75" top="1" bottom="1" header="0.5" footer="0.5"/>
  <pageSetup horizontalDpi="300" verticalDpi="300" orientation="portrait" r:id="rId3"/>
  <ignoredErrors>
    <ignoredError sqref="AO39:AR39 AX40 AY41 AU39:AW39 AX35 AY39 AU35:AW35 AY35 AO35:AR35 AX38 AY36 G41:G46 H41:H46 I41:I46 AY38 AU36:AW38 AU40:AW40 AO36:AR38 AO40:AR40 AO41:AR41 AU41:AW41 AX41 I40 H40 G39 H39 I39 I36:I38 H36:H38 G36:G38 G40" formulaRange="1"/>
    <ignoredError sqref="AY40 AX36 AY37" evalError="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3">
      <selection activeCell="N27" sqref="N27"/>
    </sheetView>
  </sheetViews>
  <sheetFormatPr defaultColWidth="9.140625" defaultRowHeight="12.75"/>
  <cols>
    <col min="1" max="1" width="17.00390625" style="102" customWidth="1"/>
    <col min="2" max="2" width="13.28125" style="102" customWidth="1"/>
    <col min="3" max="3" width="11.00390625" style="102" customWidth="1"/>
    <col min="4" max="4" width="10.7109375" style="102" customWidth="1"/>
    <col min="5" max="5" width="11.57421875" style="0" customWidth="1"/>
    <col min="11" max="11" width="10.28125" style="0" customWidth="1"/>
    <col min="17" max="17" width="10.140625" style="0" customWidth="1"/>
    <col min="21" max="16384" width="9.140625" style="102" customWidth="1"/>
  </cols>
  <sheetData>
    <row r="1" spans="1:22" ht="24" customHeight="1">
      <c r="A1" s="337" t="s">
        <v>132</v>
      </c>
      <c r="B1" s="449" t="s">
        <v>176</v>
      </c>
      <c r="C1" s="451" t="s">
        <v>172</v>
      </c>
      <c r="D1" s="453" t="s">
        <v>173</v>
      </c>
      <c r="E1" s="446" t="s">
        <v>123</v>
      </c>
      <c r="F1" s="95"/>
      <c r="V1" s="153"/>
    </row>
    <row r="2" spans="1:21" ht="44.25" customHeight="1">
      <c r="A2" s="333"/>
      <c r="B2" s="450"/>
      <c r="C2" s="452"/>
      <c r="D2" s="454"/>
      <c r="E2" s="447"/>
      <c r="F2" s="95"/>
      <c r="U2" s="101"/>
    </row>
    <row r="3" spans="1:22" s="101" customFormat="1" ht="75" customHeight="1">
      <c r="A3" s="158" t="str">
        <f>'Demog &amp; vision'!A3</f>
        <v>Subject ID</v>
      </c>
      <c r="B3" s="159" t="s">
        <v>11</v>
      </c>
      <c r="C3" s="146" t="s">
        <v>174</v>
      </c>
      <c r="D3" s="202" t="s">
        <v>174</v>
      </c>
      <c r="E3" s="203" t="s">
        <v>174</v>
      </c>
      <c r="F3" s="95"/>
      <c r="G3"/>
      <c r="H3"/>
      <c r="I3"/>
      <c r="J3"/>
      <c r="K3"/>
      <c r="L3"/>
      <c r="M3"/>
      <c r="N3"/>
      <c r="O3"/>
      <c r="P3"/>
      <c r="Q3"/>
      <c r="R3"/>
      <c r="S3"/>
      <c r="T3"/>
      <c r="V3" s="154"/>
    </row>
    <row r="4" spans="1:9" ht="12.75">
      <c r="A4" s="127"/>
      <c r="C4" s="102" t="s">
        <v>124</v>
      </c>
      <c r="D4" s="102" t="s">
        <v>125</v>
      </c>
      <c r="E4" s="128" t="s">
        <v>126</v>
      </c>
      <c r="F4" s="95"/>
      <c r="I4" s="102"/>
    </row>
    <row r="5" spans="1:21" s="32" customFormat="1" ht="12.75">
      <c r="A5" s="448" t="s">
        <v>17</v>
      </c>
      <c r="B5" s="346"/>
      <c r="C5" s="346"/>
      <c r="D5" s="346"/>
      <c r="E5" s="347"/>
      <c r="F5" s="95"/>
      <c r="G5"/>
      <c r="H5"/>
      <c r="J5"/>
      <c r="K5"/>
      <c r="L5"/>
      <c r="M5"/>
      <c r="N5"/>
      <c r="O5"/>
      <c r="P5"/>
      <c r="Q5"/>
      <c r="R5"/>
      <c r="S5"/>
      <c r="T5"/>
      <c r="U5" s="116"/>
    </row>
    <row r="6" spans="1:9" ht="12.75">
      <c r="A6" s="139" t="str">
        <f>'Demog &amp; vision'!A5</f>
        <v>NV1</v>
      </c>
      <c r="B6" s="198" t="str">
        <f>'Demog &amp; vision'!F5</f>
        <v>"Left"</v>
      </c>
      <c r="C6" s="104">
        <v>-0.21905465000000002</v>
      </c>
      <c r="D6" s="104">
        <v>-0.8688876</v>
      </c>
      <c r="E6" s="132">
        <v>-0.3775324</v>
      </c>
      <c r="F6" s="95"/>
      <c r="I6" s="102"/>
    </row>
    <row r="7" spans="1:9" ht="12.75">
      <c r="A7" s="139" t="str">
        <f>'Demog &amp; vision'!A6</f>
        <v>NV2</v>
      </c>
      <c r="B7" s="199" t="str">
        <f>'Demog &amp; vision'!F6</f>
        <v>"Left"</v>
      </c>
      <c r="C7" s="104">
        <v>-0.43062745</v>
      </c>
      <c r="D7" s="104">
        <v>-0.6755183</v>
      </c>
      <c r="E7" s="132">
        <v>-0.32350165</v>
      </c>
      <c r="F7" s="95"/>
      <c r="I7" s="102"/>
    </row>
    <row r="8" spans="1:9" ht="12.75">
      <c r="A8" s="139" t="str">
        <f>'Demog &amp; vision'!A7</f>
        <v>NV3</v>
      </c>
      <c r="B8" s="199" t="str">
        <f>'Demog &amp; vision'!F7</f>
        <v>"Left"</v>
      </c>
      <c r="C8" s="104">
        <v>-0.391883</v>
      </c>
      <c r="D8" s="104">
        <v>-0.09537371500000001</v>
      </c>
      <c r="E8" s="132">
        <v>-0.48694725</v>
      </c>
      <c r="F8" s="95"/>
      <c r="I8" s="102"/>
    </row>
    <row r="9" spans="1:9" ht="12.75">
      <c r="A9" s="139" t="str">
        <f>'Demog &amp; vision'!A8</f>
        <v>NV4</v>
      </c>
      <c r="B9" s="199" t="str">
        <f>'Demog &amp; vision'!F8</f>
        <v>"Left"</v>
      </c>
      <c r="C9" s="104">
        <v>-1.514663</v>
      </c>
      <c r="D9" s="104">
        <v>-1.425418</v>
      </c>
      <c r="E9" s="132">
        <v>0.001512569</v>
      </c>
      <c r="F9" s="95"/>
      <c r="I9" s="102"/>
    </row>
    <row r="10" spans="1:9" ht="12.75">
      <c r="A10" s="139" t="str">
        <f>'Demog &amp; vision'!A9</f>
        <v>NV5</v>
      </c>
      <c r="B10" s="199" t="str">
        <f>'Demog &amp; vision'!F9</f>
        <v>"Left"</v>
      </c>
      <c r="C10" s="104">
        <v>0.4177333</v>
      </c>
      <c r="D10" s="104">
        <v>0.2568091</v>
      </c>
      <c r="E10" s="132">
        <v>-0.2333961</v>
      </c>
      <c r="F10" s="95"/>
      <c r="I10" s="102"/>
    </row>
    <row r="11" spans="1:9" ht="12.75">
      <c r="A11" s="139" t="str">
        <f>'Demog &amp; vision'!A10</f>
        <v>NV6</v>
      </c>
      <c r="B11" s="199" t="str">
        <f>'Demog &amp; vision'!F10</f>
        <v>"Left"</v>
      </c>
      <c r="C11" s="104">
        <v>-0.3283885</v>
      </c>
      <c r="D11" s="104">
        <v>-0.1596129</v>
      </c>
      <c r="E11" s="132">
        <v>-0.5711144</v>
      </c>
      <c r="F11" s="95"/>
      <c r="I11" s="102"/>
    </row>
    <row r="12" spans="1:9" ht="12.75">
      <c r="A12" s="139" t="str">
        <f>'Demog &amp; vision'!A11</f>
        <v>NV7</v>
      </c>
      <c r="B12" s="199" t="str">
        <f>'Demog &amp; vision'!F11</f>
        <v>"Right"</v>
      </c>
      <c r="C12" s="104">
        <v>-1.459299</v>
      </c>
      <c r="D12" s="104">
        <v>-1.38799845</v>
      </c>
      <c r="E12" s="132">
        <v>-0.31236105</v>
      </c>
      <c r="F12" s="95"/>
      <c r="I12" s="102"/>
    </row>
    <row r="13" spans="1:9" ht="12.75">
      <c r="A13" s="139" t="str">
        <f>'Demog &amp; vision'!A12</f>
        <v>NV8</v>
      </c>
      <c r="B13" s="199" t="str">
        <f>'Demog &amp; vision'!F12</f>
        <v>"Right"</v>
      </c>
      <c r="C13" s="104">
        <v>-1.1036039999999998</v>
      </c>
      <c r="D13" s="104">
        <v>-0.9645086999999999</v>
      </c>
      <c r="E13" s="132">
        <v>-0.2346668</v>
      </c>
      <c r="F13" s="95"/>
      <c r="I13" s="102"/>
    </row>
    <row r="14" spans="1:9" ht="12.75">
      <c r="A14" s="139" t="str">
        <f>'Demog &amp; vision'!A13</f>
        <v>NV9</v>
      </c>
      <c r="B14" s="199" t="str">
        <f>'Demog &amp; vision'!F13</f>
        <v>"Right"</v>
      </c>
      <c r="C14" s="104">
        <v>-1.2826965000000001</v>
      </c>
      <c r="D14" s="104">
        <v>-0.98912</v>
      </c>
      <c r="E14" s="132">
        <v>-0.5377606</v>
      </c>
      <c r="F14" s="95"/>
      <c r="I14" s="102"/>
    </row>
    <row r="15" spans="1:9" ht="12.75">
      <c r="A15" s="139" t="str">
        <f>'Demog &amp; vision'!A14</f>
        <v>NV10</v>
      </c>
      <c r="B15" s="199" t="str">
        <f>'Demog &amp; vision'!F14</f>
        <v>"Right"</v>
      </c>
      <c r="C15" s="104">
        <v>-0.5405143</v>
      </c>
      <c r="D15" s="104">
        <v>-0.09734411</v>
      </c>
      <c r="E15" s="132">
        <v>0.001302562</v>
      </c>
      <c r="F15" s="95"/>
      <c r="I15" s="102"/>
    </row>
    <row r="16" spans="1:9" ht="12.75">
      <c r="A16" s="139" t="str">
        <f>'Demog &amp; vision'!A15</f>
        <v>NV11</v>
      </c>
      <c r="B16" s="199" t="str">
        <f>'Demog &amp; vision'!F15</f>
        <v>"Right"</v>
      </c>
      <c r="C16" s="104">
        <v>-0.04872826</v>
      </c>
      <c r="D16" s="104">
        <v>-0.04619244</v>
      </c>
      <c r="E16" s="132">
        <v>-0.6470098</v>
      </c>
      <c r="F16" s="95"/>
      <c r="I16" s="102"/>
    </row>
    <row r="17" spans="1:9" ht="12.75">
      <c r="A17" s="139" t="str">
        <f>'Demog &amp; vision'!A16</f>
        <v>NV12</v>
      </c>
      <c r="B17" s="200" t="str">
        <f>'Demog &amp; vision'!F16</f>
        <v>"Right"</v>
      </c>
      <c r="C17" s="104">
        <v>-0.5800478</v>
      </c>
      <c r="D17" s="104">
        <v>-0.9086616</v>
      </c>
      <c r="E17" s="132">
        <v>-0.7111617</v>
      </c>
      <c r="F17" s="95"/>
      <c r="I17" s="102"/>
    </row>
    <row r="18" spans="1:21" s="3" customFormat="1" ht="12.75">
      <c r="A18" s="448" t="s">
        <v>35</v>
      </c>
      <c r="B18" s="346"/>
      <c r="C18" s="346"/>
      <c r="D18" s="346"/>
      <c r="E18" s="347"/>
      <c r="F18" s="95"/>
      <c r="G18"/>
      <c r="H18"/>
      <c r="J18"/>
      <c r="K18"/>
      <c r="L18"/>
      <c r="M18"/>
      <c r="N18"/>
      <c r="O18"/>
      <c r="P18"/>
      <c r="Q18"/>
      <c r="R18"/>
      <c r="S18"/>
      <c r="T18"/>
      <c r="U18" s="2"/>
    </row>
    <row r="19" spans="1:9" ht="12.75">
      <c r="A19" s="139" t="str">
        <f>'Demog &amp; vision'!A18</f>
        <v>HH1</v>
      </c>
      <c r="B19" s="198" t="str">
        <f>'Demog &amp; vision'!F18</f>
        <v>Left</v>
      </c>
      <c r="C19" s="104">
        <v>-0.8136755</v>
      </c>
      <c r="D19" s="104">
        <v>-0.6539929</v>
      </c>
      <c r="E19" s="132">
        <v>-0.8878414</v>
      </c>
      <c r="F19" s="95"/>
      <c r="I19" s="102"/>
    </row>
    <row r="20" spans="1:9" ht="12.75">
      <c r="A20" s="139" t="str">
        <f>'Demog &amp; vision'!A19</f>
        <v>HH2</v>
      </c>
      <c r="B20" s="199" t="str">
        <f>'Demog &amp; vision'!F19</f>
        <v>Left</v>
      </c>
      <c r="C20" s="104">
        <v>0.2830699</v>
      </c>
      <c r="D20" s="104">
        <v>0.5228038</v>
      </c>
      <c r="E20" s="132">
        <v>-0.5858115</v>
      </c>
      <c r="F20" s="95"/>
      <c r="I20" s="102"/>
    </row>
    <row r="21" spans="1:9" ht="12.75">
      <c r="A21" s="139" t="str">
        <f>'Demog &amp; vision'!A20</f>
        <v>HH3</v>
      </c>
      <c r="B21" s="199" t="str">
        <f>'Demog &amp; vision'!F20</f>
        <v>Left</v>
      </c>
      <c r="C21" s="104">
        <v>0.44108820000000004</v>
      </c>
      <c r="D21" s="104">
        <v>0.7904576000000001</v>
      </c>
      <c r="E21" s="132">
        <v>-0.49663285</v>
      </c>
      <c r="F21" s="95"/>
      <c r="I21" s="102"/>
    </row>
    <row r="22" spans="1:9" ht="12.75">
      <c r="A22" s="139" t="str">
        <f>'Demog &amp; vision'!A21</f>
        <v>HH4</v>
      </c>
      <c r="B22" s="199" t="str">
        <f>'Demog &amp; vision'!F21</f>
        <v>Left</v>
      </c>
      <c r="C22" s="104">
        <v>-0.2482668</v>
      </c>
      <c r="D22" s="104">
        <v>0.2998974</v>
      </c>
      <c r="E22" s="132">
        <v>-0.1873362</v>
      </c>
      <c r="F22" s="95"/>
      <c r="I22" s="102"/>
    </row>
    <row r="23" spans="1:9" ht="12.75">
      <c r="A23" s="139" t="str">
        <f>'Demog &amp; vision'!A22</f>
        <v>HH5</v>
      </c>
      <c r="B23" s="199" t="str">
        <f>'Demog &amp; vision'!F22</f>
        <v>Left</v>
      </c>
      <c r="C23" s="104">
        <v>-0.05339315</v>
      </c>
      <c r="D23" s="104">
        <v>0.05522215</v>
      </c>
      <c r="E23" s="132">
        <v>-0.7401164</v>
      </c>
      <c r="F23" s="95"/>
      <c r="I23" s="102"/>
    </row>
    <row r="24" spans="1:9" ht="12.75">
      <c r="A24" s="139" t="str">
        <f>'Demog &amp; vision'!A23</f>
        <v>HH6</v>
      </c>
      <c r="B24" s="200" t="str">
        <f>'Demog &amp; vision'!F23</f>
        <v>Left</v>
      </c>
      <c r="C24" s="171">
        <v>-1.655587</v>
      </c>
      <c r="D24" s="171">
        <v>1.007182</v>
      </c>
      <c r="E24" s="172">
        <v>-0.3444881</v>
      </c>
      <c r="F24" s="95"/>
      <c r="I24" s="102"/>
    </row>
    <row r="25" spans="1:9" ht="12.75">
      <c r="A25" s="139" t="str">
        <f>'Demog &amp; vision'!A24</f>
        <v>HH7</v>
      </c>
      <c r="B25" s="199" t="str">
        <f>'Demog &amp; vision'!F24</f>
        <v>Right</v>
      </c>
      <c r="C25" s="104">
        <v>-0.6991777</v>
      </c>
      <c r="D25" s="104">
        <v>-0.23310855</v>
      </c>
      <c r="E25" s="132">
        <v>0.278036</v>
      </c>
      <c r="F25" s="95"/>
      <c r="I25" s="102"/>
    </row>
    <row r="26" spans="1:9" ht="12.75">
      <c r="A26" s="139" t="str">
        <f>'Demog &amp; vision'!A25</f>
        <v>HH8</v>
      </c>
      <c r="B26" s="199" t="str">
        <f>'Demog &amp; vision'!F25</f>
        <v>Right</v>
      </c>
      <c r="C26" s="104">
        <v>-0.58691235</v>
      </c>
      <c r="D26" s="104">
        <v>-0.5970718</v>
      </c>
      <c r="E26" s="132">
        <v>-0.2991544</v>
      </c>
      <c r="F26" s="95"/>
      <c r="I26" s="102"/>
    </row>
    <row r="27" spans="1:9" ht="12.75">
      <c r="A27" s="139" t="str">
        <f>'Demog &amp; vision'!A26</f>
        <v>HH9</v>
      </c>
      <c r="B27" s="199" t="str">
        <f>'Demog &amp; vision'!F26</f>
        <v>Right</v>
      </c>
      <c r="C27" s="104">
        <v>-0.8819322999999999</v>
      </c>
      <c r="D27" s="104">
        <v>-0.6012632</v>
      </c>
      <c r="E27" s="132">
        <v>0.1583531</v>
      </c>
      <c r="F27" s="95"/>
      <c r="I27" s="102"/>
    </row>
    <row r="28" spans="1:9" ht="12.75">
      <c r="A28" s="139" t="str">
        <f>'Demog &amp; vision'!A27</f>
        <v>HH10</v>
      </c>
      <c r="B28" s="199" t="str">
        <f>'Demog &amp; vision'!F27</f>
        <v>Right</v>
      </c>
      <c r="C28" s="104">
        <v>-0.264501</v>
      </c>
      <c r="D28" s="104">
        <v>-1.021819</v>
      </c>
      <c r="E28" s="132">
        <v>-0.1533085</v>
      </c>
      <c r="F28" s="95"/>
      <c r="I28" s="102"/>
    </row>
    <row r="29" spans="1:9" ht="12.75">
      <c r="A29" s="139" t="str">
        <f>'Demog &amp; vision'!A28</f>
        <v>HH11</v>
      </c>
      <c r="B29" s="199" t="str">
        <f>'Demog &amp; vision'!F28</f>
        <v>Right</v>
      </c>
      <c r="C29" s="104">
        <v>-0.6050809500000001</v>
      </c>
      <c r="D29" s="104">
        <v>-0.4443704</v>
      </c>
      <c r="E29" s="132">
        <v>-0.3807954</v>
      </c>
      <c r="F29" s="95"/>
      <c r="I29" s="102"/>
    </row>
    <row r="30" spans="1:9" ht="12" customHeight="1" thickBot="1">
      <c r="A30" s="141" t="str">
        <f>'Demog &amp; vision'!A29</f>
        <v>HH12</v>
      </c>
      <c r="B30" s="201" t="str">
        <f>'Demog &amp; vision'!F29</f>
        <v>Right</v>
      </c>
      <c r="C30" s="134">
        <v>-1.270917</v>
      </c>
      <c r="D30" s="134">
        <v>-2.012888</v>
      </c>
      <c r="E30" s="135">
        <v>-0.2123345</v>
      </c>
      <c r="F30" s="95"/>
      <c r="I30" s="102"/>
    </row>
    <row r="31" spans="1:9" ht="12" customHeight="1" thickBot="1">
      <c r="A31" s="140"/>
      <c r="B31" s="140"/>
      <c r="C31" s="104"/>
      <c r="D31" s="104"/>
      <c r="E31" s="104"/>
      <c r="F31" s="95"/>
      <c r="I31" s="102"/>
    </row>
    <row r="32" spans="1:6" ht="12" customHeight="1">
      <c r="A32" s="140"/>
      <c r="B32" s="443" t="s">
        <v>208</v>
      </c>
      <c r="C32" s="444"/>
      <c r="D32" s="444"/>
      <c r="E32" s="445"/>
      <c r="F32" s="95"/>
    </row>
    <row r="33" spans="1:6" ht="12" customHeight="1">
      <c r="A33" s="95"/>
      <c r="B33" s="303"/>
      <c r="C33" s="301" t="s">
        <v>206</v>
      </c>
      <c r="D33" s="302" t="s">
        <v>207</v>
      </c>
      <c r="E33" s="304" t="s">
        <v>51</v>
      </c>
      <c r="F33" s="95"/>
    </row>
    <row r="34" spans="2:6" ht="12.75">
      <c r="B34" s="305" t="s">
        <v>189</v>
      </c>
      <c r="C34" s="300">
        <f>MEDIAN(C19:C24)</f>
        <v>-0.150829975</v>
      </c>
      <c r="D34" s="300">
        <f>MEDIAN(D19:D24)</f>
        <v>0.4113506</v>
      </c>
      <c r="E34" s="306">
        <f>MEDIAN(E19:E24)</f>
        <v>-0.541222175</v>
      </c>
      <c r="F34" s="95"/>
    </row>
    <row r="35" spans="2:7" ht="12.75">
      <c r="B35" s="305" t="s">
        <v>66</v>
      </c>
      <c r="C35" s="300">
        <f>MEDIAN(C6:C17)</f>
        <v>-0.485570875</v>
      </c>
      <c r="D35" s="300">
        <f>MEDIAN(D6:D17)</f>
        <v>-0.77220295</v>
      </c>
      <c r="E35" s="327">
        <f>MEDIAN(E6:E17)</f>
        <v>-0.350517025</v>
      </c>
      <c r="F35" s="95"/>
      <c r="G35" s="151"/>
    </row>
    <row r="36" spans="2:6" ht="13.5" thickBot="1">
      <c r="B36" s="307" t="s">
        <v>190</v>
      </c>
      <c r="C36" s="308">
        <f>MEDIAN(C25:C30)</f>
        <v>-0.652129325</v>
      </c>
      <c r="D36" s="308">
        <f>MEDIAN(D25:D30)</f>
        <v>-0.5991675000000001</v>
      </c>
      <c r="E36" s="328">
        <f>MEDIAN(E25:E30)</f>
        <v>-0.1828215</v>
      </c>
      <c r="F36" s="95"/>
    </row>
    <row r="37" spans="3:5" ht="12.75" customHeight="1">
      <c r="C37" s="95"/>
      <c r="D37" s="95"/>
      <c r="E37" s="309"/>
    </row>
    <row r="38" spans="3:20" s="155" customFormat="1" ht="25.5" customHeight="1">
      <c r="C38"/>
      <c r="D38"/>
      <c r="E38" s="15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6" ht="12.75">
      <c r="C39"/>
      <c r="D39"/>
      <c r="E39" s="151"/>
      <c r="F39" s="151"/>
    </row>
    <row r="40" spans="3:4" ht="12.75">
      <c r="C40" s="151"/>
      <c r="D40"/>
    </row>
    <row r="41" spans="3:4" ht="12.75">
      <c r="C41" s="15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</sheetData>
  <sheetProtection/>
  <mergeCells count="8">
    <mergeCell ref="B32:E32"/>
    <mergeCell ref="E1:E2"/>
    <mergeCell ref="A5:E5"/>
    <mergeCell ref="A18:E18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3"/>
  <ignoredErrors>
    <ignoredError sqref="C34:E3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" width="17.421875" style="100" customWidth="1"/>
    <col min="2" max="2" width="14.140625" style="100" customWidth="1"/>
    <col min="3" max="3" width="14.57421875" style="100" customWidth="1"/>
    <col min="4" max="4" width="18.00390625" style="102" customWidth="1"/>
    <col min="5" max="5" width="19.00390625" style="102" customWidth="1"/>
    <col min="6" max="6" width="9.28125" style="102" customWidth="1"/>
    <col min="7" max="7" width="11.140625" style="100" customWidth="1"/>
    <col min="8" max="8" width="13.8515625" style="100" customWidth="1"/>
    <col min="9" max="9" width="15.7109375" style="100" customWidth="1"/>
    <col min="10" max="16384" width="9.140625" style="100" customWidth="1"/>
  </cols>
  <sheetData>
    <row r="1" spans="1:8" ht="29.25" customHeight="1">
      <c r="A1" s="464" t="s">
        <v>132</v>
      </c>
      <c r="B1" s="465" t="s">
        <v>150</v>
      </c>
      <c r="C1" s="460" t="s">
        <v>231</v>
      </c>
      <c r="D1" s="460"/>
      <c r="E1" s="460"/>
      <c r="H1" s="152"/>
    </row>
    <row r="2" spans="1:8" ht="37.5" customHeight="1">
      <c r="A2" s="464"/>
      <c r="B2" s="465"/>
      <c r="C2" s="460"/>
      <c r="D2" s="460"/>
      <c r="E2" s="460"/>
      <c r="H2" s="152"/>
    </row>
    <row r="3" spans="1:8" ht="74.25" customHeight="1">
      <c r="A3" s="253" t="str">
        <f>'Demog &amp; vision'!A3</f>
        <v>Subject ID</v>
      </c>
      <c r="B3" s="196" t="s">
        <v>11</v>
      </c>
      <c r="C3" s="157" t="s">
        <v>200</v>
      </c>
      <c r="D3" s="156" t="s">
        <v>201</v>
      </c>
      <c r="E3" s="230" t="s">
        <v>157</v>
      </c>
      <c r="H3" s="152"/>
    </row>
    <row r="4" spans="1:5" ht="12.75">
      <c r="A4" s="161"/>
      <c r="B4" s="102"/>
      <c r="C4" s="102" t="s">
        <v>127</v>
      </c>
      <c r="D4" s="102" t="s">
        <v>128</v>
      </c>
      <c r="E4" s="197" t="s">
        <v>156</v>
      </c>
    </row>
    <row r="5" spans="1:24" s="106" customFormat="1" ht="12.75">
      <c r="A5" s="14"/>
      <c r="B5" s="457" t="s">
        <v>17</v>
      </c>
      <c r="C5" s="458"/>
      <c r="D5" s="458"/>
      <c r="E5" s="459"/>
      <c r="F5" s="100"/>
      <c r="G5" t="s">
        <v>235</v>
      </c>
      <c r="O5" s="122"/>
      <c r="P5" s="122"/>
      <c r="Q5" s="122"/>
      <c r="R5" s="122"/>
      <c r="S5" s="160"/>
      <c r="T5" s="160"/>
      <c r="U5" s="105"/>
      <c r="V5" s="105"/>
      <c r="W5" s="105"/>
      <c r="X5" s="105"/>
    </row>
    <row r="6" spans="1:13" ht="12.75">
      <c r="A6" s="139" t="str">
        <f>'Demog &amp; vision'!A5</f>
        <v>NV1</v>
      </c>
      <c r="B6" s="198" t="str">
        <f>'Demog &amp; vision'!F5</f>
        <v>"Left"</v>
      </c>
      <c r="C6" s="104">
        <v>0.521728</v>
      </c>
      <c r="D6" s="104">
        <v>0</v>
      </c>
      <c r="E6" s="63">
        <v>0.14</v>
      </c>
      <c r="F6" s="100"/>
      <c r="G6" t="s">
        <v>232</v>
      </c>
      <c r="K6"/>
      <c r="L6"/>
      <c r="M6"/>
    </row>
    <row r="7" spans="1:13" ht="12.75">
      <c r="A7" s="139" t="str">
        <f>'Demog &amp; vision'!A6</f>
        <v>NV2</v>
      </c>
      <c r="B7" s="199" t="str">
        <f>'Demog &amp; vision'!F6</f>
        <v>"Left"</v>
      </c>
      <c r="C7" s="104">
        <v>-0.235351</v>
      </c>
      <c r="D7" s="104">
        <v>0.571777</v>
      </c>
      <c r="E7" s="63">
        <v>0.04</v>
      </c>
      <c r="F7" s="100"/>
      <c r="G7" t="s">
        <v>233</v>
      </c>
      <c r="I7"/>
      <c r="K7"/>
      <c r="L7"/>
      <c r="M7"/>
    </row>
    <row r="8" spans="1:13" ht="12.75">
      <c r="A8" s="139" t="str">
        <f>'Demog &amp; vision'!A7</f>
        <v>NV3</v>
      </c>
      <c r="B8" s="199" t="str">
        <f>'Demog &amp; vision'!F7</f>
        <v>"Left"</v>
      </c>
      <c r="C8" s="104">
        <v>0.172851</v>
      </c>
      <c r="D8" s="104">
        <v>0.862305</v>
      </c>
      <c r="E8" s="63">
        <v>0.15</v>
      </c>
      <c r="F8" s="100"/>
      <c r="I8"/>
      <c r="K8"/>
      <c r="L8"/>
      <c r="M8"/>
    </row>
    <row r="9" spans="1:13" ht="12.75">
      <c r="A9" s="139" t="str">
        <f>'Demog &amp; vision'!A8</f>
        <v>NV4</v>
      </c>
      <c r="B9" s="199" t="str">
        <f>'Demog &amp; vision'!F8</f>
        <v>"Left"</v>
      </c>
      <c r="C9" s="104">
        <v>-0.177246</v>
      </c>
      <c r="D9" s="104">
        <v>0.138672</v>
      </c>
      <c r="E9" s="63">
        <v>0.07</v>
      </c>
      <c r="F9" s="100"/>
      <c r="G9" t="s">
        <v>234</v>
      </c>
      <c r="I9"/>
      <c r="K9"/>
      <c r="L9"/>
      <c r="M9"/>
    </row>
    <row r="10" spans="1:13" ht="12.75">
      <c r="A10" s="139" t="str">
        <f>'Demog &amp; vision'!A9</f>
        <v>NV5</v>
      </c>
      <c r="B10" s="199" t="str">
        <f>'Demog &amp; vision'!F9</f>
        <v>"Left"</v>
      </c>
      <c r="C10" s="104">
        <v>-0.0708</v>
      </c>
      <c r="D10" s="104">
        <v>0.353516</v>
      </c>
      <c r="E10" s="63">
        <v>-0.04</v>
      </c>
      <c r="F10" s="100"/>
      <c r="G10"/>
      <c r="I10"/>
      <c r="K10"/>
      <c r="L10"/>
      <c r="M10"/>
    </row>
    <row r="11" spans="1:13" ht="12.75">
      <c r="A11" s="139" t="str">
        <f>'Demog &amp; vision'!A10</f>
        <v>NV6</v>
      </c>
      <c r="B11" s="199" t="str">
        <f>'Demog &amp; vision'!F10</f>
        <v>"Left"</v>
      </c>
      <c r="C11" s="104">
        <v>0.298339</v>
      </c>
      <c r="D11" s="104">
        <v>0.345704</v>
      </c>
      <c r="E11" s="63">
        <v>0.09</v>
      </c>
      <c r="F11" s="100"/>
      <c r="G11"/>
      <c r="I11"/>
      <c r="K11"/>
      <c r="L11"/>
      <c r="M11"/>
    </row>
    <row r="12" spans="1:13" ht="12.75">
      <c r="A12" s="139" t="str">
        <f>'Demog &amp; vision'!A11</f>
        <v>NV7</v>
      </c>
      <c r="B12" s="199" t="str">
        <f>'Demog &amp; vision'!F11</f>
        <v>"Right"</v>
      </c>
      <c r="C12" s="104">
        <v>0.331543</v>
      </c>
      <c r="D12" s="104">
        <v>0</v>
      </c>
      <c r="E12" s="63">
        <v>-0.33</v>
      </c>
      <c r="F12" s="100"/>
      <c r="G12"/>
      <c r="I12"/>
      <c r="K12"/>
      <c r="L12"/>
      <c r="M12"/>
    </row>
    <row r="13" spans="1:13" ht="12.75">
      <c r="A13" s="139" t="str">
        <f>'Demog &amp; vision'!A12</f>
        <v>NV8</v>
      </c>
      <c r="B13" s="199" t="str">
        <f>'Demog &amp; vision'!F12</f>
        <v>"Right"</v>
      </c>
      <c r="C13" s="104">
        <v>0.118897</v>
      </c>
      <c r="D13" s="104">
        <v>0.72998</v>
      </c>
      <c r="E13" s="63">
        <v>0</v>
      </c>
      <c r="F13" s="100"/>
      <c r="G13"/>
      <c r="H13"/>
      <c r="I13"/>
      <c r="K13"/>
      <c r="L13"/>
      <c r="M13"/>
    </row>
    <row r="14" spans="1:13" ht="12.75">
      <c r="A14" s="139" t="str">
        <f>'Demog &amp; vision'!A13</f>
        <v>NV9</v>
      </c>
      <c r="B14" s="199" t="str">
        <f>'Demog &amp; vision'!F13</f>
        <v>"Right"</v>
      </c>
      <c r="C14" s="104">
        <v>0.352295</v>
      </c>
      <c r="D14" s="104">
        <v>0.879883</v>
      </c>
      <c r="E14" s="63">
        <v>-0.06</v>
      </c>
      <c r="F14" s="100"/>
      <c r="G14"/>
      <c r="H14"/>
      <c r="I14"/>
      <c r="K14"/>
      <c r="L14"/>
      <c r="M14"/>
    </row>
    <row r="15" spans="1:13" ht="12.75">
      <c r="A15" s="139" t="str">
        <f>'Demog &amp; vision'!A14</f>
        <v>NV10</v>
      </c>
      <c r="B15" s="199" t="str">
        <f>'Demog &amp; vision'!F14</f>
        <v>"Right"</v>
      </c>
      <c r="C15" s="104">
        <v>0.293701</v>
      </c>
      <c r="D15" s="104">
        <v>0.516113</v>
      </c>
      <c r="E15" s="63">
        <v>0.05</v>
      </c>
      <c r="F15" s="100"/>
      <c r="G15"/>
      <c r="H15"/>
      <c r="I15"/>
      <c r="K15"/>
      <c r="L15"/>
      <c r="M15"/>
    </row>
    <row r="16" spans="1:13" ht="12.75">
      <c r="A16" s="139" t="str">
        <f>'Demog &amp; vision'!A15</f>
        <v>NV11</v>
      </c>
      <c r="B16" s="199" t="str">
        <f>'Demog &amp; vision'!F15</f>
        <v>"Right"</v>
      </c>
      <c r="C16" s="104">
        <v>0.114014</v>
      </c>
      <c r="D16" s="104">
        <v>0.953613</v>
      </c>
      <c r="E16" s="63">
        <v>0.02</v>
      </c>
      <c r="F16" s="100"/>
      <c r="G16"/>
      <c r="H16"/>
      <c r="I16"/>
      <c r="K16"/>
      <c r="L16"/>
      <c r="M16"/>
    </row>
    <row r="17" spans="1:13" ht="12.75">
      <c r="A17" s="139" t="str">
        <f>'Demog &amp; vision'!A16</f>
        <v>NV12</v>
      </c>
      <c r="B17" s="200" t="str">
        <f>'Demog &amp; vision'!F16</f>
        <v>"Right"</v>
      </c>
      <c r="C17" s="104">
        <v>-0.10205</v>
      </c>
      <c r="D17" s="104">
        <v>1.127441</v>
      </c>
      <c r="E17" s="63">
        <v>-0.05</v>
      </c>
      <c r="F17" s="100"/>
      <c r="G17"/>
      <c r="I17"/>
      <c r="K17"/>
      <c r="L17"/>
      <c r="M17"/>
    </row>
    <row r="18" spans="1:24" s="106" customFormat="1" ht="12.75">
      <c r="A18" s="37"/>
      <c r="B18" s="457" t="s">
        <v>35</v>
      </c>
      <c r="C18" s="458"/>
      <c r="D18" s="458"/>
      <c r="E18" s="459"/>
      <c r="F18" s="36"/>
      <c r="G18"/>
      <c r="H18"/>
      <c r="I18"/>
      <c r="J18" s="122"/>
      <c r="K18"/>
      <c r="L18"/>
      <c r="M18"/>
      <c r="N18" s="122"/>
      <c r="O18" s="122"/>
      <c r="P18" s="122"/>
      <c r="Q18" s="122"/>
      <c r="R18" s="122"/>
      <c r="S18" s="160"/>
      <c r="T18" s="160"/>
      <c r="U18" s="105"/>
      <c r="V18" s="105"/>
      <c r="W18" s="105"/>
      <c r="X18" s="105"/>
    </row>
    <row r="19" spans="1:13" ht="14.25" customHeight="1">
      <c r="A19" s="139" t="str">
        <f>'Demog &amp; vision'!A18</f>
        <v>HH1</v>
      </c>
      <c r="B19" s="198" t="str">
        <f>'Demog &amp; vision'!F18</f>
        <v>Left</v>
      </c>
      <c r="C19" s="104">
        <v>1.239746</v>
      </c>
      <c r="D19" s="104">
        <v>0.680664</v>
      </c>
      <c r="E19" s="63">
        <v>0.95</v>
      </c>
      <c r="F19" s="100"/>
      <c r="G19"/>
      <c r="H19"/>
      <c r="I19"/>
      <c r="K19"/>
      <c r="L19"/>
      <c r="M19"/>
    </row>
    <row r="20" spans="1:13" ht="12.75">
      <c r="A20" s="139" t="str">
        <f>'Demog &amp; vision'!A19</f>
        <v>HH2</v>
      </c>
      <c r="B20" s="199" t="str">
        <f>'Demog &amp; vision'!F19</f>
        <v>Left</v>
      </c>
      <c r="C20" s="104">
        <v>0.891358</v>
      </c>
      <c r="D20" s="104">
        <v>0.87793</v>
      </c>
      <c r="E20" s="63">
        <v>-0.02</v>
      </c>
      <c r="F20" s="100"/>
      <c r="G20"/>
      <c r="H20"/>
      <c r="I20"/>
      <c r="K20"/>
      <c r="L20"/>
      <c r="M20"/>
    </row>
    <row r="21" spans="1:13" ht="12.75">
      <c r="A21" s="139" t="str">
        <f>'Demog &amp; vision'!A20</f>
        <v>HH3</v>
      </c>
      <c r="B21" s="199" t="str">
        <f>'Demog &amp; vision'!F20</f>
        <v>Left</v>
      </c>
      <c r="C21" s="104">
        <v>0.120605</v>
      </c>
      <c r="D21" s="104">
        <v>0.602539</v>
      </c>
      <c r="E21" s="63">
        <v>0.19</v>
      </c>
      <c r="F21" s="100"/>
      <c r="G21"/>
      <c r="H21"/>
      <c r="I21"/>
      <c r="K21"/>
      <c r="L21"/>
      <c r="M21"/>
    </row>
    <row r="22" spans="1:13" ht="12.75">
      <c r="A22" s="139" t="str">
        <f>'Demog &amp; vision'!A21</f>
        <v>HH4</v>
      </c>
      <c r="B22" s="199" t="str">
        <f>'Demog &amp; vision'!F21</f>
        <v>Left</v>
      </c>
      <c r="C22" s="104">
        <v>0.683594</v>
      </c>
      <c r="D22" s="104">
        <v>0.616211</v>
      </c>
      <c r="E22" s="63">
        <v>0.27</v>
      </c>
      <c r="F22" s="100"/>
      <c r="G22"/>
      <c r="H22"/>
      <c r="I22"/>
      <c r="K22"/>
      <c r="L22"/>
      <c r="M22"/>
    </row>
    <row r="23" spans="1:13" ht="12.75">
      <c r="A23" s="139" t="str">
        <f>'Demog &amp; vision'!A22</f>
        <v>HH5</v>
      </c>
      <c r="B23" s="199" t="str">
        <f>'Demog &amp; vision'!F22</f>
        <v>Left</v>
      </c>
      <c r="C23" s="104">
        <v>0.016602</v>
      </c>
      <c r="D23" s="104">
        <v>0.883301</v>
      </c>
      <c r="E23" s="63">
        <v>-0.13</v>
      </c>
      <c r="F23" s="100"/>
      <c r="G23"/>
      <c r="I23"/>
      <c r="K23"/>
      <c r="L23"/>
      <c r="M23"/>
    </row>
    <row r="24" spans="1:13" ht="12.75">
      <c r="A24" s="139" t="str">
        <f>'Demog &amp; vision'!A23</f>
        <v>HH6</v>
      </c>
      <c r="B24" s="200" t="str">
        <f>'Demog &amp; vision'!F23</f>
        <v>Left</v>
      </c>
      <c r="C24" s="171">
        <v>-0.003662</v>
      </c>
      <c r="D24" s="171">
        <v>0.790527</v>
      </c>
      <c r="E24" s="66">
        <v>0.24</v>
      </c>
      <c r="F24" s="100"/>
      <c r="G24"/>
      <c r="H24"/>
      <c r="I24"/>
      <c r="K24"/>
      <c r="L24"/>
      <c r="M24"/>
    </row>
    <row r="25" spans="1:13" ht="12.75">
      <c r="A25" s="139" t="str">
        <f>'Demog &amp; vision'!A24</f>
        <v>HH7</v>
      </c>
      <c r="B25" s="199" t="str">
        <f>'Demog &amp; vision'!F24</f>
        <v>Right</v>
      </c>
      <c r="C25" s="104">
        <v>0.575684</v>
      </c>
      <c r="D25" s="104">
        <v>-0.082031</v>
      </c>
      <c r="E25" s="63">
        <v>0.15</v>
      </c>
      <c r="F25" s="100"/>
      <c r="K25"/>
      <c r="L25"/>
      <c r="M25"/>
    </row>
    <row r="26" spans="1:13" ht="12.75">
      <c r="A26" s="139" t="str">
        <f>'Demog &amp; vision'!A25</f>
        <v>HH8</v>
      </c>
      <c r="B26" s="199" t="str">
        <f>'Demog &amp; vision'!F25</f>
        <v>Right</v>
      </c>
      <c r="C26" s="104">
        <v>-0.66211</v>
      </c>
      <c r="D26" s="104">
        <v>0.401856</v>
      </c>
      <c r="E26" s="63">
        <v>-0.24</v>
      </c>
      <c r="F26" s="100"/>
      <c r="K26"/>
      <c r="L26"/>
      <c r="M26"/>
    </row>
    <row r="27" spans="1:13" ht="12.75">
      <c r="A27" s="139" t="str">
        <f>'Demog &amp; vision'!A26</f>
        <v>HH9</v>
      </c>
      <c r="B27" s="199" t="str">
        <f>'Demog &amp; vision'!F26</f>
        <v>Right</v>
      </c>
      <c r="C27" s="104">
        <v>-0.177735</v>
      </c>
      <c r="D27" s="104">
        <v>0</v>
      </c>
      <c r="E27" s="63">
        <v>-0.06</v>
      </c>
      <c r="F27" s="100"/>
      <c r="K27"/>
      <c r="L27"/>
      <c r="M27"/>
    </row>
    <row r="28" spans="1:13" ht="12.75">
      <c r="A28" s="139" t="str">
        <f>'Demog &amp; vision'!A27</f>
        <v>HH10</v>
      </c>
      <c r="B28" s="199" t="str">
        <f>'Demog &amp; vision'!F27</f>
        <v>Right</v>
      </c>
      <c r="C28" s="104">
        <v>0.093017</v>
      </c>
      <c r="D28" s="104">
        <v>0</v>
      </c>
      <c r="E28" s="63">
        <v>0.07</v>
      </c>
      <c r="F28" s="100"/>
      <c r="K28"/>
      <c r="L28"/>
      <c r="M28"/>
    </row>
    <row r="29" spans="1:13" ht="12.75">
      <c r="A29" s="139" t="str">
        <f>'Demog &amp; vision'!A28</f>
        <v>HH11</v>
      </c>
      <c r="B29" s="199" t="str">
        <f>'Demog &amp; vision'!F28</f>
        <v>Right</v>
      </c>
      <c r="C29" s="104">
        <v>0.3125</v>
      </c>
      <c r="D29" s="104">
        <v>-0.418457</v>
      </c>
      <c r="E29" s="63">
        <v>0.19</v>
      </c>
      <c r="F29" s="100"/>
      <c r="K29"/>
      <c r="L29"/>
      <c r="M29"/>
    </row>
    <row r="30" spans="1:6" ht="13.5" thickBot="1">
      <c r="A30" s="141" t="str">
        <f>'Demog &amp; vision'!A29</f>
        <v>HH12</v>
      </c>
      <c r="B30" s="201" t="str">
        <f>'Demog &amp; vision'!F29</f>
        <v>Right</v>
      </c>
      <c r="C30" s="134">
        <v>0.025391</v>
      </c>
      <c r="D30" s="134">
        <v>0.421875</v>
      </c>
      <c r="E30" s="92">
        <v>0.28</v>
      </c>
      <c r="F30" s="100"/>
    </row>
    <row r="31" ht="8.25" customHeight="1" thickBot="1">
      <c r="B31" s="250"/>
    </row>
    <row r="32" spans="2:8" ht="32.25" customHeight="1">
      <c r="B32" s="95"/>
      <c r="C32" s="371" t="s">
        <v>205</v>
      </c>
      <c r="D32" s="373"/>
      <c r="H32" s="104"/>
    </row>
    <row r="33" spans="2:8" ht="24.75" customHeight="1">
      <c r="B33" s="95"/>
      <c r="C33" s="461"/>
      <c r="D33" s="380"/>
      <c r="H33" s="104"/>
    </row>
    <row r="34" spans="2:8" ht="12" customHeight="1">
      <c r="B34" s="95"/>
      <c r="C34" s="462" t="s">
        <v>202</v>
      </c>
      <c r="D34" s="463"/>
      <c r="F34"/>
      <c r="H34" s="104"/>
    </row>
    <row r="35" spans="2:6" ht="12.75">
      <c r="B35" s="95"/>
      <c r="C35" s="251" t="s">
        <v>197</v>
      </c>
      <c r="D35" s="132">
        <f>MEDIAN(C6:C17)</f>
        <v>0.145874</v>
      </c>
      <c r="E35" s="250"/>
      <c r="F35"/>
    </row>
    <row r="36" spans="2:6" ht="12.75">
      <c r="B36" s="95"/>
      <c r="C36" s="251" t="s">
        <v>199</v>
      </c>
      <c r="D36" s="132">
        <f>MEDIAN(C19:C24)</f>
        <v>0.40209950000000005</v>
      </c>
      <c r="F36"/>
    </row>
    <row r="37" spans="2:6" ht="12.75">
      <c r="B37" s="95"/>
      <c r="C37" s="251" t="s">
        <v>198</v>
      </c>
      <c r="D37" s="132">
        <f>MEDIAN(C25:C30)</f>
        <v>0.05920400000000001</v>
      </c>
      <c r="F37"/>
    </row>
    <row r="38" spans="2:6" ht="13.5" thickBot="1">
      <c r="B38" s="95"/>
      <c r="C38" s="466" t="s">
        <v>203</v>
      </c>
      <c r="D38" s="467"/>
      <c r="F38"/>
    </row>
    <row r="39" spans="2:6" ht="13.5" thickBot="1">
      <c r="B39" s="95"/>
      <c r="C39" s="251" t="s">
        <v>197</v>
      </c>
      <c r="D39" s="296">
        <f>MEDIAN(D6:D17)</f>
        <v>0.543945</v>
      </c>
      <c r="F39"/>
    </row>
    <row r="40" spans="2:6" ht="13.5" thickBot="1">
      <c r="B40" s="95"/>
      <c r="C40" s="251" t="s">
        <v>199</v>
      </c>
      <c r="D40" s="296">
        <f>MEDIAN(D19:D24)</f>
        <v>0.7355955000000001</v>
      </c>
      <c r="F40"/>
    </row>
    <row r="41" spans="2:6" ht="12.75">
      <c r="B41" s="95"/>
      <c r="C41" s="251" t="s">
        <v>198</v>
      </c>
      <c r="D41" s="132">
        <f>MEDIAN(D25:D30)</f>
        <v>0</v>
      </c>
      <c r="F41"/>
    </row>
    <row r="42" spans="2:6" ht="12.75">
      <c r="B42" s="95"/>
      <c r="C42" s="455" t="s">
        <v>204</v>
      </c>
      <c r="D42" s="456"/>
      <c r="F42"/>
    </row>
    <row r="43" spans="2:4" ht="12.75">
      <c r="B43" s="95"/>
      <c r="C43" s="251" t="s">
        <v>197</v>
      </c>
      <c r="D43" s="132">
        <f>MEDIAN(E6:E17)</f>
        <v>0.03</v>
      </c>
    </row>
    <row r="44" spans="2:4" ht="12.75">
      <c r="B44" s="95"/>
      <c r="C44" s="251" t="s">
        <v>199</v>
      </c>
      <c r="D44" s="132">
        <f>MEDIAN(E19:E24)</f>
        <v>0.215</v>
      </c>
    </row>
    <row r="45" spans="2:4" ht="13.5" thickBot="1">
      <c r="B45" s="95"/>
      <c r="C45" s="252" t="s">
        <v>198</v>
      </c>
      <c r="D45" s="135">
        <f>MEDIAN(E25:E30)</f>
        <v>0.11</v>
      </c>
    </row>
  </sheetData>
  <sheetProtection/>
  <mergeCells count="9">
    <mergeCell ref="A1:A2"/>
    <mergeCell ref="B1:B2"/>
    <mergeCell ref="C38:D38"/>
    <mergeCell ref="C42:D42"/>
    <mergeCell ref="B5:E5"/>
    <mergeCell ref="B18:E18"/>
    <mergeCell ref="C1:E2"/>
    <mergeCell ref="C32:D33"/>
    <mergeCell ref="C34:D34"/>
  </mergeCells>
  <printOptions/>
  <pageMargins left="0.75" right="0.75" top="1" bottom="1" header="0.5" footer="0.5"/>
  <pageSetup horizontalDpi="600" verticalDpi="600" orientation="portrait" r:id="rId3"/>
  <ignoredErrors>
    <ignoredError sqref="C42 C38 D36:D45 C43:C45 C36:C37 C39:C4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A</dc:creator>
  <cp:keywords/>
  <dc:description/>
  <cp:lastModifiedBy>Robert Giorgi</cp:lastModifiedBy>
  <dcterms:created xsi:type="dcterms:W3CDTF">2010-02-08T16:48:32Z</dcterms:created>
  <dcterms:modified xsi:type="dcterms:W3CDTF">2011-01-05T21:41:50Z</dcterms:modified>
  <cp:category/>
  <cp:version/>
  <cp:contentType/>
  <cp:contentStatus/>
</cp:coreProperties>
</file>