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160" windowWidth="19320" windowHeight="13880" activeTab="0"/>
  </bookViews>
  <sheets>
    <sheet name="Manuscript Subjects" sheetId="1" r:id="rId1"/>
    <sheet name="Subjects by Groups" sheetId="2" r:id="rId2"/>
  </sheets>
  <definedNames/>
  <calcPr fullCalcOnLoad="1"/>
</workbook>
</file>

<file path=xl/sharedStrings.xml><?xml version="1.0" encoding="utf-8"?>
<sst xmlns="http://schemas.openxmlformats.org/spreadsheetml/2006/main" count="848" uniqueCount="213">
  <si>
    <t>** Y=  Central Field Loss
     N=  No Central Field Loss
     NR= Not Recorded
     NA= Not Applicable/No vision</t>
  </si>
  <si>
    <t xml:space="preserve"> (.3532,  .5835)</t>
  </si>
  <si>
    <t xml:space="preserve"> (.4427,  .6633)</t>
  </si>
  <si>
    <t xml:space="preserve"> (.4970,  .7131)</t>
  </si>
  <si>
    <t xml:space="preserve"> (.7551,  .9087)</t>
  </si>
  <si>
    <t xml:space="preserve"> (.0853,  .2570)</t>
  </si>
  <si>
    <t xml:space="preserve"> (.2162,  .4371)</t>
  </si>
  <si>
    <t xml:space="preserve"> (.3694,  .5919)</t>
  </si>
  <si>
    <t xml:space="preserve"> (.2189,  .4380)</t>
  </si>
  <si>
    <t xml:space="preserve"> (.3459,  .5670)</t>
  </si>
  <si>
    <t xml:space="preserve"> (.3378,  .5612)</t>
  </si>
  <si>
    <t xml:space="preserve"> (.4913,  .7082)</t>
  </si>
  <si>
    <t xml:space="preserve"> (.4490,  .7533)</t>
  </si>
  <si>
    <t xml:space="preserve"> (.2113,  .4351)</t>
  </si>
  <si>
    <t xml:space="preserve"> (.2008,  .4907)</t>
  </si>
  <si>
    <t xml:space="preserve"> (.1493,  .3322)</t>
  </si>
  <si>
    <t xml:space="preserve"> (.0731, .2126)</t>
  </si>
  <si>
    <t>(.0105,   .0776)</t>
  </si>
  <si>
    <t>(.1005,  .2579)</t>
  </si>
  <si>
    <t>(.1662,  .4373)</t>
  </si>
  <si>
    <t>(.0084,  .0838)</t>
  </si>
  <si>
    <t>(.0037,  .0968)</t>
  </si>
  <si>
    <t>(.0326,  .1646)</t>
  </si>
  <si>
    <t xml:space="preserve"> (.2549,  .4665)</t>
  </si>
  <si>
    <t xml:space="preserve"> (.0731,  .2222)</t>
  </si>
  <si>
    <t xml:space="preserve"> (.1490,  .3133)</t>
  </si>
  <si>
    <t xml:space="preserve"> (.3202,  .4854)</t>
  </si>
  <si>
    <t xml:space="preserve"> (.2663,  .4154)</t>
  </si>
  <si>
    <t xml:space="preserve"> (.1758,  .3725)</t>
  </si>
  <si>
    <t xml:space="preserve"> (.0639,  .2018)</t>
  </si>
  <si>
    <t xml:space="preserve"> (.2056,  .3429)</t>
  </si>
  <si>
    <t xml:space="preserve"> (.0033,  .0957)</t>
  </si>
  <si>
    <t xml:space="preserve"> (.1592,  .3441)</t>
  </si>
  <si>
    <t xml:space="preserve"> (.0136,  .0825)</t>
  </si>
  <si>
    <t xml:space="preserve"> (.0533,  .1948)</t>
  </si>
  <si>
    <t xml:space="preserve"> (.0105,  .0898)</t>
  </si>
  <si>
    <t xml:space="preserve"> (.0046,  .1038)</t>
  </si>
  <si>
    <t xml:space="preserve"> (.0399,  .1517)</t>
  </si>
  <si>
    <t xml:space="preserve"> (.0177,  .1172)</t>
  </si>
  <si>
    <t xml:space="preserve"> (.1351,  .3109)</t>
  </si>
  <si>
    <t xml:space="preserve"> (.0158,  .0901)</t>
  </si>
  <si>
    <t xml:space="preserve"> (.0703,  .2228)</t>
  </si>
  <si>
    <t xml:space="preserve"> (.0181,  .1128)</t>
  </si>
  <si>
    <t xml:space="preserve"> (.1997,  .3992)</t>
  </si>
  <si>
    <t xml:space="preserve"> (.1042,  .3626)</t>
  </si>
  <si>
    <t xml:space="preserve"> (.1316,  .3406)</t>
  </si>
  <si>
    <t xml:space="preserve"> (.0887,  .3301)</t>
  </si>
  <si>
    <t xml:space="preserve"> (.1120,  .2907)</t>
  </si>
  <si>
    <t xml:space="preserve"> (.3986,  .6222)</t>
  </si>
  <si>
    <t xml:space="preserve"> (.5712,  .7595)</t>
  </si>
  <si>
    <t xml:space="preserve"> (.4587,  .6164)</t>
  </si>
  <si>
    <t xml:space="preserve"> (.3810,  .5512)</t>
  </si>
  <si>
    <t xml:space="preserve"> (.4467,  .6046)</t>
  </si>
  <si>
    <t xml:space="preserve"> (.1733,  .3647)</t>
  </si>
  <si>
    <t xml:space="preserve"> (.3972,  .6213)</t>
  </si>
  <si>
    <t xml:space="preserve"> (.4093,  .6316)</t>
  </si>
  <si>
    <t xml:space="preserve"> (.6376,  .8267)</t>
  </si>
  <si>
    <t xml:space="preserve"> (.0754,  .2203)</t>
  </si>
  <si>
    <t xml:space="preserve"> (.3633,  .5887)</t>
  </si>
  <si>
    <t xml:space="preserve"> (.5686,  .7813)</t>
  </si>
  <si>
    <t xml:space="preserve"> (.2202,  .5122)</t>
  </si>
  <si>
    <t xml:space="preserve"> (.2154,  .4233)</t>
  </si>
  <si>
    <t xml:space="preserve"> (.7691,  .9192)</t>
  </si>
  <si>
    <t xml:space="preserve"> (.3340,  .5556)</t>
  </si>
  <si>
    <t xml:space="preserve"> (.2846,  .5117)</t>
  </si>
  <si>
    <t xml:space="preserve"> (.4446,  .6653)</t>
  </si>
  <si>
    <t xml:space="preserve"> (.4516,  .6720)</t>
  </si>
  <si>
    <t xml:space="preserve"> (.4695,  .6884)</t>
  </si>
  <si>
    <t xml:space="preserve"> (.6019,  .8001)</t>
  </si>
  <si>
    <t xml:space="preserve"> (.3820,  .6263)</t>
  </si>
  <si>
    <t xml:space="preserve"> (.3055,  .5258)</t>
  </si>
  <si>
    <t xml:space="preserve"> (.4844,  .7034)</t>
  </si>
  <si>
    <t xml:space="preserve"> (.4724,  .6906)</t>
  </si>
  <si>
    <t xml:space="preserve"> (.3992,  .6232)</t>
  </si>
  <si>
    <t xml:space="preserve"> (.3713,  .5936)</t>
  </si>
  <si>
    <t xml:space="preserve"> (.4156,  .6407)</t>
  </si>
  <si>
    <t xml:space="preserve"> (.5663,  .7715)</t>
  </si>
  <si>
    <t xml:space="preserve"> (.4258,  .7211)</t>
  </si>
  <si>
    <t xml:space="preserve"> (.3103,  .5344)</t>
  </si>
  <si>
    <t xml:space="preserve"> (.4648,  .7645)</t>
  </si>
  <si>
    <t xml:space="preserve"> (.3485,  .5707)</t>
  </si>
  <si>
    <t xml:space="preserve"> (.4216,  .6441)</t>
  </si>
  <si>
    <t xml:space="preserve"> (.4761,  .6763)</t>
  </si>
  <si>
    <t xml:space="preserve"> (.3843,  .5424)</t>
  </si>
  <si>
    <t xml:space="preserve"> (.3948,  .5638)</t>
  </si>
  <si>
    <t xml:space="preserve"> (.1987,  .3337)</t>
  </si>
  <si>
    <t>Y/N/NR/NA**</t>
  </si>
  <si>
    <t>GROUP 'D'  (Procedure 2 related group)                                                                                                                                                                                                             SUBSET OF GROUP 'A' WHO COMPLETED PROCEDURE 2</t>
  </si>
  <si>
    <t>GROUP 'E'  (Procedure 2 related group)                                                                                                                          SUBSET OF GROUP 'D' WHO SIGNIFICANTLY LIKED ENHANCED IMAGES</t>
  </si>
  <si>
    <t>Image Set Viewed ('A' OR 'B') in Procedure 1</t>
  </si>
  <si>
    <t>Az for First Enhancement Level for all Group D subjects</t>
  </si>
  <si>
    <t>Az for 19 Group D subjects who preferred an enhancement level greater than 5</t>
  </si>
  <si>
    <t>Repeated Procedure 1 -  Enhancement Level Selection after Procedure 2 (see Fig. 5 in paper)</t>
  </si>
  <si>
    <t>Az 1st for All Group D</t>
  </si>
  <si>
    <t>Az 1st for 19 of Group D</t>
  </si>
  <si>
    <t>Az 2nd for All Group D</t>
  </si>
  <si>
    <t>Az Degraded for All Group D</t>
  </si>
  <si>
    <t>Procedure 1-Original Median Level Enhancement Selection</t>
  </si>
  <si>
    <t>Procedure 1-Repeated Median Level Enhancement Selection</t>
  </si>
  <si>
    <t>Procedure 1-Median Level Enhancement Selection</t>
  </si>
  <si>
    <t>1026*</t>
  </si>
  <si>
    <t>* Subject '1026' is Subject '1026NR' in Fig. 3 of the paper</t>
  </si>
  <si>
    <t>*Subject '1026'is Subject '1026NR' in Fig. 3 of the paper</t>
  </si>
  <si>
    <t/>
  </si>
  <si>
    <t>A</t>
  </si>
  <si>
    <t>B</t>
  </si>
  <si>
    <t xml:space="preserve">                                                                                                                                       </t>
  </si>
  <si>
    <t>Az        Degraded  Enhancement Level</t>
  </si>
  <si>
    <t>LEVEL</t>
  </si>
  <si>
    <t>Procedure 1 -Median Level Enhancement Selection</t>
  </si>
  <si>
    <t xml:space="preserve">GROUP 'A'  (Procedure 1 related group)                               </t>
  </si>
  <si>
    <t xml:space="preserve">GROUP 'B'    (Procedure 1 related group)                                                                  SUBSET OF GROUP 'A' WHO REPEATED PROCEDURE 1 </t>
  </si>
  <si>
    <t>GROUP 'A' - GROUP 'C' (Procedure 1 related group)                                           SUBSET OF GROUP 'A' WHO USED IMAGE SET A</t>
  </si>
  <si>
    <t xml:space="preserve"> (.3793,  .6048)</t>
  </si>
  <si>
    <t xml:space="preserve"> (.5936,  .8106)</t>
  </si>
  <si>
    <t xml:space="preserve"> (.3450,  .6829)</t>
  </si>
  <si>
    <t xml:space="preserve"> (.4377,  .6591)</t>
  </si>
  <si>
    <t xml:space="preserve"> (.6805,  .8587)</t>
  </si>
  <si>
    <t xml:space="preserve"> (.2172,  .4274)</t>
  </si>
  <si>
    <t xml:space="preserve"> (.0357,  .1697)</t>
  </si>
  <si>
    <t xml:space="preserve"> (.2964,  .5136)</t>
  </si>
  <si>
    <t>GROUP 'C'  (Procedure 1 related group)                                                            SUBSET OF GROUP 'A' WHO VIEWED  IMAGE SET B</t>
  </si>
  <si>
    <t>Az       Second Enhancement Level</t>
  </si>
  <si>
    <t>GROUP 'C'</t>
  </si>
  <si>
    <t>GROUP 'B'</t>
  </si>
  <si>
    <t>GROUP 'A'</t>
  </si>
  <si>
    <t>GROUP 'A' - GROUP 'C'</t>
  </si>
  <si>
    <t xml:space="preserve"> </t>
  </si>
  <si>
    <t>ORIGINAL LEVEL</t>
  </si>
  <si>
    <t>Procedure 1</t>
  </si>
  <si>
    <t>Procedure 2</t>
  </si>
  <si>
    <t>VA</t>
  </si>
  <si>
    <t>CFL</t>
  </si>
  <si>
    <t>Right</t>
  </si>
  <si>
    <t>Left</t>
  </si>
  <si>
    <t>Criteria</t>
  </si>
  <si>
    <t>SUBJECT ID</t>
  </si>
  <si>
    <t>AGE</t>
  </si>
  <si>
    <t>GENDER</t>
  </si>
  <si>
    <t>BINOCULAR</t>
  </si>
  <si>
    <t>Median Level Enhancement Selection</t>
  </si>
  <si>
    <t>DEMOGRAPHY INFORMATION</t>
  </si>
  <si>
    <t>f</t>
  </si>
  <si>
    <t>NR</t>
  </si>
  <si>
    <t>Prob</t>
  </si>
  <si>
    <t>NA</t>
  </si>
  <si>
    <t>Y</t>
  </si>
  <si>
    <t>Doc</t>
  </si>
  <si>
    <t>m</t>
  </si>
  <si>
    <t>N</t>
  </si>
  <si>
    <t>No</t>
  </si>
  <si>
    <t>Average</t>
  </si>
  <si>
    <t>Median</t>
  </si>
  <si>
    <t>WideBand Results</t>
  </si>
  <si>
    <t>Viewed Image Set 'A'</t>
  </si>
  <si>
    <t>Count Image "A"=</t>
  </si>
  <si>
    <t>Count Image "B"=</t>
  </si>
  <si>
    <t>Average=</t>
  </si>
  <si>
    <t>Min=</t>
  </si>
  <si>
    <t>Max=</t>
  </si>
  <si>
    <t>Distance from TV</t>
  </si>
  <si>
    <t>CFL/IMAGE</t>
  </si>
  <si>
    <t>Minimum</t>
  </si>
  <si>
    <t>GROUP 'D'</t>
  </si>
  <si>
    <t>VA        (logMAR)</t>
  </si>
  <si>
    <t>COUNT</t>
  </si>
  <si>
    <t>AVERAGE</t>
  </si>
  <si>
    <t>STDEV</t>
  </si>
  <si>
    <t>MEDIAN</t>
  </si>
  <si>
    <t>MINIMUM</t>
  </si>
  <si>
    <t>MAXIMUM</t>
  </si>
  <si>
    <t>COUNT "Doc"=</t>
  </si>
  <si>
    <t>COUNT "Prob"=</t>
  </si>
  <si>
    <t>COUNT "No"=</t>
  </si>
  <si>
    <t>TOTAL =</t>
  </si>
  <si>
    <t>COUNT IMAGE "A"=</t>
  </si>
  <si>
    <t>COUNT IMAGE "B"=</t>
  </si>
  <si>
    <t>Count "Doc"=</t>
  </si>
  <si>
    <t>Count "Prob"=</t>
  </si>
  <si>
    <t>Count "No"=</t>
  </si>
  <si>
    <t>Total =</t>
  </si>
  <si>
    <t>GROUP 'E'</t>
  </si>
  <si>
    <t>REPEATED LEVEL</t>
  </si>
  <si>
    <t>Distance from TV (inches)</t>
  </si>
  <si>
    <t>Procedure 1 - Median Level Enhancement Selection</t>
  </si>
  <si>
    <t>Median=</t>
  </si>
  <si>
    <t>Stdev=</t>
  </si>
  <si>
    <t>Count</t>
  </si>
  <si>
    <t>Stdev</t>
  </si>
  <si>
    <t>Maximum</t>
  </si>
  <si>
    <t>Procedure 2 - First Enhancement Level</t>
  </si>
  <si>
    <t>WIDEBAND SUBJECTS</t>
  </si>
  <si>
    <t>Level Number</t>
  </si>
  <si>
    <t>Standard Error</t>
  </si>
  <si>
    <t>95% Confidence Interval</t>
  </si>
  <si>
    <t>SEM</t>
  </si>
  <si>
    <t xml:space="preserve">Viewed Image Set 'A' </t>
  </si>
  <si>
    <t>Viewed Image Set 'B'</t>
  </si>
  <si>
    <t>Procedure 2 - Second Enhancement Level</t>
  </si>
  <si>
    <t>Procedure 2 - Degraded Level</t>
  </si>
  <si>
    <t>Az</t>
  </si>
  <si>
    <t>Single Face</t>
  </si>
  <si>
    <t>Multiple Faces</t>
  </si>
  <si>
    <t>Single Figure</t>
  </si>
  <si>
    <t>Multiple Figures</t>
  </si>
  <si>
    <t>Az   for     IMAGE CATEGORIES</t>
  </si>
  <si>
    <t>AGE**</t>
  </si>
  <si>
    <t>** AGE: The Median Age for for Group C and Group D were incorrectly reported in 'TABLE 2 Group Characteristics' as published in Vol.21, No. 6/June 2004/ J. Opt. Soc. Am. A. The medians are correct in this spreadsheet.</t>
  </si>
  <si>
    <t xml:space="preserve"> (.0443,  .1576)</t>
  </si>
  <si>
    <t xml:space="preserve"> (.4053,  .6284)</t>
  </si>
  <si>
    <t xml:space="preserve"> (.1387,  .3149)</t>
  </si>
  <si>
    <t xml:space="preserve"> (.5595,  .7671)</t>
  </si>
  <si>
    <t xml:space="preserve"> (.2866,  .5044)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</si>
</sst>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mmm/yyyy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b/>
      <sz val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Geneva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0" borderId="5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right"/>
    </xf>
    <xf numFmtId="164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top"/>
    </xf>
    <xf numFmtId="0" fontId="0" fillId="0" borderId="9" xfId="0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5" xfId="0" applyFill="1" applyBorder="1" applyAlignment="1">
      <alignment horizontal="right"/>
    </xf>
    <xf numFmtId="0" fontId="1" fillId="5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172" fontId="0" fillId="0" borderId="0" xfId="0" applyNumberFormat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5" fillId="7" borderId="3" xfId="0" applyNumberFormat="1" applyFont="1" applyFill="1" applyBorder="1" applyAlignment="1">
      <alignment horizontal="center" vertical="center" wrapText="1"/>
    </xf>
    <xf numFmtId="2" fontId="5" fillId="7" borderId="0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2" fontId="10" fillId="0" borderId="6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5" fillId="7" borderId="6" xfId="0" applyNumberFormat="1" applyFont="1" applyFill="1" applyBorder="1" applyAlignment="1">
      <alignment horizontal="center" vertical="center" wrapText="1"/>
    </xf>
    <xf numFmtId="2" fontId="5" fillId="7" borderId="2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1" fillId="4" borderId="5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5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172" fontId="0" fillId="0" borderId="0" xfId="0" applyNumberFormat="1" applyBorder="1" applyAlignment="1">
      <alignment horizontal="center"/>
    </xf>
    <xf numFmtId="0" fontId="4" fillId="8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1" fillId="4" borderId="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justify" vertical="top" wrapText="1"/>
    </xf>
    <xf numFmtId="0" fontId="0" fillId="0" borderId="0" xfId="0" applyAlignment="1">
      <alignment/>
    </xf>
    <xf numFmtId="0" fontId="4" fillId="5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6" borderId="4" xfId="0" applyFont="1" applyFill="1" applyBorder="1" applyAlignment="1">
      <alignment horizontal="center" vertical="top"/>
    </xf>
    <xf numFmtId="0" fontId="0" fillId="6" borderId="13" xfId="0" applyFill="1" applyBorder="1" applyAlignment="1">
      <alignment horizontal="center" vertical="top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64" fontId="9" fillId="2" borderId="14" xfId="0" applyNumberFormat="1" applyFont="1" applyFill="1" applyBorder="1" applyAlignment="1">
      <alignment horizontal="left" vertical="center"/>
    </xf>
    <xf numFmtId="164" fontId="0" fillId="0" borderId="15" xfId="0" applyNumberFormat="1" applyBorder="1" applyAlignment="1">
      <alignment horizontal="left"/>
    </xf>
    <xf numFmtId="164" fontId="0" fillId="0" borderId="7" xfId="0" applyNumberFormat="1" applyBorder="1" applyAlignment="1">
      <alignment horizontal="left"/>
    </xf>
    <xf numFmtId="0" fontId="4" fillId="3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4" fontId="4" fillId="3" borderId="14" xfId="0" applyNumberFormat="1" applyFont="1" applyFill="1" applyBorder="1" applyAlignment="1">
      <alignment horizontal="left" vertical="center" wrapText="1"/>
    </xf>
    <xf numFmtId="164" fontId="13" fillId="3" borderId="15" xfId="0" applyNumberFormat="1" applyFont="1" applyFill="1" applyBorder="1" applyAlignment="1">
      <alignment horizontal="left"/>
    </xf>
    <xf numFmtId="164" fontId="13" fillId="3" borderId="7" xfId="0" applyNumberFormat="1" applyFont="1" applyFill="1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1" fillId="5" borderId="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9" fillId="4" borderId="4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1" fillId="7" borderId="13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164" fontId="0" fillId="3" borderId="13" xfId="0" applyNumberForma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Wideband master 14Apr04.xls" xfId="20"/>
    <cellStyle name="Hyperlink" xfId="21"/>
    <cellStyle name="Hyperlink_Wideband master 14Apr04.xls" xfId="22"/>
    <cellStyle name="Normal_Wideband master 14Apr04.xl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45"/>
  <sheetViews>
    <sheetView tabSelected="1" workbookViewId="0" topLeftCell="A1">
      <pane xSplit="3" ySplit="3" topLeftCell="D3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40" sqref="H40"/>
    </sheetView>
  </sheetViews>
  <sheetFormatPr defaultColWidth="11.00390625" defaultRowHeight="12"/>
  <cols>
    <col min="1" max="1" width="9.125" style="1" customWidth="1"/>
    <col min="2" max="2" width="8.375" style="1" customWidth="1"/>
    <col min="3" max="3" width="9.50390625" style="1" customWidth="1"/>
    <col min="4" max="4" width="10.50390625" style="1" customWidth="1"/>
    <col min="5" max="5" width="9.875" style="1" customWidth="1"/>
    <col min="6" max="6" width="8.375" style="1" customWidth="1"/>
    <col min="7" max="7" width="8.875" style="1" customWidth="1"/>
    <col min="8" max="8" width="13.625" style="1" customWidth="1"/>
    <col min="9" max="9" width="9.875" style="1" customWidth="1"/>
    <col min="10" max="11" width="8.875" style="0" customWidth="1"/>
    <col min="12" max="12" width="15.375" style="0" customWidth="1"/>
    <col min="13" max="13" width="9.875" style="0" customWidth="1"/>
    <col min="14" max="15" width="8.875" style="0" customWidth="1"/>
    <col min="16" max="16" width="15.375" style="0" customWidth="1"/>
    <col min="17" max="17" width="9.875" style="0" customWidth="1"/>
    <col min="18" max="18" width="8.875" style="0" customWidth="1"/>
    <col min="19" max="19" width="9.375" style="0" customWidth="1"/>
    <col min="20" max="20" width="15.50390625" style="0" customWidth="1"/>
    <col min="21" max="21" width="17.625" style="0" customWidth="1"/>
    <col min="22" max="22" width="8.875" style="1" customWidth="1"/>
    <col min="23" max="108" width="10.875" style="7" customWidth="1"/>
  </cols>
  <sheetData>
    <row r="1" spans="1:108" s="2" customFormat="1" ht="75" customHeight="1">
      <c r="A1" s="96" t="s">
        <v>191</v>
      </c>
      <c r="B1" s="96"/>
      <c r="C1" s="96"/>
      <c r="D1" s="99" t="s">
        <v>164</v>
      </c>
      <c r="E1" s="111" t="s">
        <v>132</v>
      </c>
      <c r="F1" s="111"/>
      <c r="G1" s="111"/>
      <c r="H1" s="89" t="s">
        <v>153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  <c r="V1" s="106" t="s">
        <v>183</v>
      </c>
      <c r="W1" s="5"/>
      <c r="X1" s="5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</row>
    <row r="2" spans="1:108" s="2" customFormat="1" ht="39" customHeight="1">
      <c r="A2" s="96"/>
      <c r="B2" s="96"/>
      <c r="C2" s="96"/>
      <c r="D2" s="99"/>
      <c r="E2" s="11" t="s">
        <v>133</v>
      </c>
      <c r="F2" s="11" t="s">
        <v>134</v>
      </c>
      <c r="G2" s="111" t="s">
        <v>135</v>
      </c>
      <c r="H2" s="97" t="s">
        <v>184</v>
      </c>
      <c r="I2" s="90" t="s">
        <v>190</v>
      </c>
      <c r="J2" s="112"/>
      <c r="K2" s="112"/>
      <c r="L2" s="113"/>
      <c r="M2" s="93" t="s">
        <v>198</v>
      </c>
      <c r="N2" s="94"/>
      <c r="O2" s="94"/>
      <c r="P2" s="95"/>
      <c r="Q2" s="90" t="s">
        <v>199</v>
      </c>
      <c r="R2" s="91"/>
      <c r="S2" s="91"/>
      <c r="T2" s="92"/>
      <c r="U2" s="97" t="s">
        <v>92</v>
      </c>
      <c r="V2" s="107"/>
      <c r="W2" s="5"/>
      <c r="X2" s="5"/>
      <c r="Y2" s="5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s="2" customFormat="1" ht="61.5" customHeight="1">
      <c r="A3" s="10" t="s">
        <v>136</v>
      </c>
      <c r="B3" s="9" t="s">
        <v>137</v>
      </c>
      <c r="C3" s="11" t="s">
        <v>138</v>
      </c>
      <c r="D3" s="9" t="s">
        <v>139</v>
      </c>
      <c r="E3" s="111" t="s">
        <v>86</v>
      </c>
      <c r="F3" s="111"/>
      <c r="G3" s="111"/>
      <c r="H3" s="98"/>
      <c r="I3" s="84" t="s">
        <v>192</v>
      </c>
      <c r="J3" s="8" t="s">
        <v>200</v>
      </c>
      <c r="K3" s="84" t="s">
        <v>193</v>
      </c>
      <c r="L3" s="84" t="s">
        <v>194</v>
      </c>
      <c r="M3" s="84" t="s">
        <v>192</v>
      </c>
      <c r="N3" s="9" t="s">
        <v>200</v>
      </c>
      <c r="O3" s="84" t="s">
        <v>193</v>
      </c>
      <c r="P3" s="84" t="s">
        <v>194</v>
      </c>
      <c r="Q3" s="84" t="s">
        <v>192</v>
      </c>
      <c r="R3" s="8" t="s">
        <v>200</v>
      </c>
      <c r="S3" s="84" t="s">
        <v>193</v>
      </c>
      <c r="T3" s="84" t="s">
        <v>194</v>
      </c>
      <c r="U3" s="98"/>
      <c r="V3" s="108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22" ht="12.75">
      <c r="A4" s="18">
        <v>1014</v>
      </c>
      <c r="B4" s="12">
        <v>77.54962354551677</v>
      </c>
      <c r="C4" s="1" t="s">
        <v>142</v>
      </c>
      <c r="D4" s="14">
        <v>0.8639087409443188</v>
      </c>
      <c r="E4" s="1" t="s">
        <v>143</v>
      </c>
      <c r="F4" s="18" t="s">
        <v>143</v>
      </c>
      <c r="G4" s="1" t="s">
        <v>144</v>
      </c>
      <c r="H4" s="18">
        <v>5</v>
      </c>
      <c r="I4" s="1">
        <v>7</v>
      </c>
      <c r="J4" s="1">
        <v>0.46</v>
      </c>
      <c r="K4" s="1">
        <v>0.06</v>
      </c>
      <c r="L4" s="1" t="s">
        <v>80</v>
      </c>
      <c r="M4" s="16">
        <v>9</v>
      </c>
      <c r="N4" s="1">
        <v>0.23</v>
      </c>
      <c r="O4" s="1">
        <v>0.05</v>
      </c>
      <c r="P4" s="1" t="s">
        <v>15</v>
      </c>
      <c r="Q4" s="16">
        <v>3</v>
      </c>
      <c r="R4" s="1">
        <v>0.36</v>
      </c>
      <c r="S4" s="1">
        <v>0.05</v>
      </c>
      <c r="T4" s="1" t="s">
        <v>23</v>
      </c>
      <c r="U4" s="18" t="s">
        <v>145</v>
      </c>
      <c r="V4" s="18">
        <v>31.5</v>
      </c>
    </row>
    <row r="5" spans="1:22" ht="12.75">
      <c r="A5" s="19">
        <v>1012</v>
      </c>
      <c r="B5" s="13">
        <v>79.62217659137578</v>
      </c>
      <c r="C5" s="1" t="s">
        <v>142</v>
      </c>
      <c r="D5" s="15">
        <v>1.2</v>
      </c>
      <c r="E5" s="1" t="s">
        <v>143</v>
      </c>
      <c r="F5" s="19" t="s">
        <v>143</v>
      </c>
      <c r="G5" s="1" t="s">
        <v>144</v>
      </c>
      <c r="H5" s="19">
        <v>7</v>
      </c>
      <c r="I5" s="1">
        <v>7</v>
      </c>
      <c r="J5" s="1">
        <v>0.51</v>
      </c>
      <c r="K5" s="1">
        <v>0.06</v>
      </c>
      <c r="L5" s="1" t="s">
        <v>48</v>
      </c>
      <c r="M5" s="17">
        <v>10</v>
      </c>
      <c r="N5" s="1">
        <v>0.53</v>
      </c>
      <c r="O5" s="1">
        <v>0.06</v>
      </c>
      <c r="P5" s="1" t="s">
        <v>81</v>
      </c>
      <c r="Q5" s="17">
        <v>2</v>
      </c>
      <c r="R5" s="1">
        <v>0.13</v>
      </c>
      <c r="S5" s="1">
        <v>0.04</v>
      </c>
      <c r="T5" s="1" t="s">
        <v>24</v>
      </c>
      <c r="U5" s="19" t="s">
        <v>145</v>
      </c>
      <c r="V5" s="19">
        <v>48</v>
      </c>
    </row>
    <row r="6" spans="1:22" ht="12.75">
      <c r="A6" s="19">
        <v>961</v>
      </c>
      <c r="B6" s="13">
        <v>47.62765229295003</v>
      </c>
      <c r="C6" s="1" t="s">
        <v>142</v>
      </c>
      <c r="D6" s="15">
        <v>1.6589700043360187</v>
      </c>
      <c r="E6" s="1" t="s">
        <v>145</v>
      </c>
      <c r="F6" s="19" t="s">
        <v>146</v>
      </c>
      <c r="G6" s="1" t="s">
        <v>147</v>
      </c>
      <c r="H6" s="19">
        <v>14</v>
      </c>
      <c r="I6" s="1">
        <v>14</v>
      </c>
      <c r="J6" s="1">
        <v>0.67</v>
      </c>
      <c r="K6" s="1">
        <v>0.05</v>
      </c>
      <c r="L6" s="1" t="s">
        <v>49</v>
      </c>
      <c r="M6" s="17">
        <v>9</v>
      </c>
      <c r="N6" s="1">
        <v>0.58</v>
      </c>
      <c r="O6" s="1">
        <v>0.05</v>
      </c>
      <c r="P6" s="1" t="s">
        <v>82</v>
      </c>
      <c r="Q6" s="17">
        <v>3</v>
      </c>
      <c r="R6" s="1">
        <v>0.22</v>
      </c>
      <c r="S6" s="1">
        <v>0.04</v>
      </c>
      <c r="T6" s="1" t="s">
        <v>25</v>
      </c>
      <c r="U6" s="19" t="s">
        <v>145</v>
      </c>
      <c r="V6" s="19">
        <v>6</v>
      </c>
    </row>
    <row r="7" spans="1:22" ht="12.75">
      <c r="A7" s="19">
        <v>973</v>
      </c>
      <c r="B7" s="13">
        <v>50.45311430527036</v>
      </c>
      <c r="C7" s="1" t="s">
        <v>148</v>
      </c>
      <c r="D7" s="15">
        <v>0.8616375079047504</v>
      </c>
      <c r="E7" s="1" t="s">
        <v>146</v>
      </c>
      <c r="F7" s="19" t="s">
        <v>146</v>
      </c>
      <c r="G7" s="1" t="s">
        <v>147</v>
      </c>
      <c r="H7" s="19">
        <v>6</v>
      </c>
      <c r="I7" s="1">
        <v>6</v>
      </c>
      <c r="J7" s="1">
        <v>0.54</v>
      </c>
      <c r="K7" s="1">
        <v>0.04</v>
      </c>
      <c r="L7" s="1" t="s">
        <v>50</v>
      </c>
      <c r="M7" s="17">
        <v>8</v>
      </c>
      <c r="N7" s="1">
        <v>0.46</v>
      </c>
      <c r="O7" s="1">
        <v>0.04</v>
      </c>
      <c r="P7" s="1" t="s">
        <v>83</v>
      </c>
      <c r="Q7" s="17">
        <v>3</v>
      </c>
      <c r="R7" s="1">
        <v>0.27</v>
      </c>
      <c r="S7" s="1">
        <v>0.04</v>
      </c>
      <c r="T7" s="1" t="s">
        <v>30</v>
      </c>
      <c r="U7" s="19" t="s">
        <v>145</v>
      </c>
      <c r="V7" s="19">
        <v>36</v>
      </c>
    </row>
    <row r="8" spans="1:22" ht="12.75">
      <c r="A8" s="19">
        <v>1023</v>
      </c>
      <c r="B8" s="13">
        <v>82.1409993155373</v>
      </c>
      <c r="C8" s="1" t="s">
        <v>148</v>
      </c>
      <c r="D8" s="15">
        <v>0.8558800173440753</v>
      </c>
      <c r="E8" s="1" t="s">
        <v>146</v>
      </c>
      <c r="F8" s="19" t="s">
        <v>146</v>
      </c>
      <c r="G8" s="1" t="s">
        <v>147</v>
      </c>
      <c r="H8" s="19">
        <v>9</v>
      </c>
      <c r="I8" s="1">
        <v>9</v>
      </c>
      <c r="J8" s="1">
        <v>0.46</v>
      </c>
      <c r="K8" s="1">
        <v>0.04</v>
      </c>
      <c r="L8" s="1" t="s">
        <v>51</v>
      </c>
      <c r="M8" s="17">
        <v>7</v>
      </c>
      <c r="N8" s="1">
        <v>0.47</v>
      </c>
      <c r="O8" s="1">
        <v>0.04</v>
      </c>
      <c r="P8" s="1" t="s">
        <v>84</v>
      </c>
      <c r="Q8" s="17">
        <v>3</v>
      </c>
      <c r="R8" s="1">
        <v>0.4</v>
      </c>
      <c r="S8" s="1">
        <v>0.04</v>
      </c>
      <c r="T8" s="1" t="s">
        <v>26</v>
      </c>
      <c r="U8" s="19" t="s">
        <v>145</v>
      </c>
      <c r="V8" s="19">
        <v>48</v>
      </c>
    </row>
    <row r="9" spans="1:22" ht="12.75">
      <c r="A9" s="19">
        <v>18</v>
      </c>
      <c r="B9" s="13">
        <v>76.90622861054072</v>
      </c>
      <c r="C9" s="1" t="s">
        <v>148</v>
      </c>
      <c r="D9" s="15">
        <v>0.7389700043360188</v>
      </c>
      <c r="E9" s="1" t="s">
        <v>146</v>
      </c>
      <c r="F9" s="19" t="s">
        <v>146</v>
      </c>
      <c r="G9" s="1" t="s">
        <v>147</v>
      </c>
      <c r="H9" s="19">
        <v>7</v>
      </c>
      <c r="I9" s="1">
        <v>7</v>
      </c>
      <c r="J9" s="1">
        <v>0.53</v>
      </c>
      <c r="K9" s="1">
        <v>0.04</v>
      </c>
      <c r="L9" s="1" t="s">
        <v>52</v>
      </c>
      <c r="M9" s="17">
        <v>10</v>
      </c>
      <c r="N9" s="1">
        <v>0.26</v>
      </c>
      <c r="O9" s="1">
        <v>0.03</v>
      </c>
      <c r="P9" s="1" t="s">
        <v>85</v>
      </c>
      <c r="Q9" s="17">
        <v>3</v>
      </c>
      <c r="R9" s="1">
        <v>0.34</v>
      </c>
      <c r="S9" s="1">
        <v>0.04</v>
      </c>
      <c r="T9" s="1" t="s">
        <v>27</v>
      </c>
      <c r="U9" s="19" t="s">
        <v>145</v>
      </c>
      <c r="V9" s="19">
        <v>24</v>
      </c>
    </row>
    <row r="10" spans="1:22" ht="12.75">
      <c r="A10" s="19">
        <v>988</v>
      </c>
      <c r="B10" s="13">
        <v>28.654346338124572</v>
      </c>
      <c r="C10" s="1" t="s">
        <v>142</v>
      </c>
      <c r="D10" s="15">
        <v>0.7758800173440752</v>
      </c>
      <c r="E10" s="1" t="s">
        <v>146</v>
      </c>
      <c r="F10" s="19" t="s">
        <v>146</v>
      </c>
      <c r="G10" s="1" t="s">
        <v>147</v>
      </c>
      <c r="H10" s="19">
        <v>5</v>
      </c>
      <c r="I10" s="1">
        <v>7</v>
      </c>
      <c r="J10" s="1">
        <v>0.26</v>
      </c>
      <c r="K10" s="1">
        <v>0.05</v>
      </c>
      <c r="L10" s="1" t="s">
        <v>53</v>
      </c>
      <c r="M10" s="17">
        <v>9</v>
      </c>
      <c r="N10" s="1">
        <v>0.09</v>
      </c>
      <c r="O10" s="1">
        <v>0.03</v>
      </c>
      <c r="P10" s="1" t="s">
        <v>208</v>
      </c>
      <c r="Q10" s="17">
        <v>2</v>
      </c>
      <c r="R10" s="1">
        <v>0.26</v>
      </c>
      <c r="S10" s="1">
        <v>0.05</v>
      </c>
      <c r="T10" s="1" t="s">
        <v>28</v>
      </c>
      <c r="U10" s="19" t="s">
        <v>145</v>
      </c>
      <c r="V10" s="19" t="s">
        <v>143</v>
      </c>
    </row>
    <row r="11" spans="1:22" ht="12.75">
      <c r="A11" s="19">
        <v>1022</v>
      </c>
      <c r="B11" s="13">
        <v>68.36413415468857</v>
      </c>
      <c r="C11" s="1" t="s">
        <v>142</v>
      </c>
      <c r="D11" s="15">
        <v>2</v>
      </c>
      <c r="E11" s="1" t="s">
        <v>146</v>
      </c>
      <c r="F11" s="19" t="s">
        <v>146</v>
      </c>
      <c r="G11" s="1" t="s">
        <v>147</v>
      </c>
      <c r="H11" s="19">
        <v>6</v>
      </c>
      <c r="I11" s="1">
        <v>6</v>
      </c>
      <c r="J11" s="1">
        <v>0.51</v>
      </c>
      <c r="K11" s="1">
        <v>0.06</v>
      </c>
      <c r="L11" s="1" t="s">
        <v>54</v>
      </c>
      <c r="M11" s="17">
        <v>8</v>
      </c>
      <c r="N11" s="1">
        <v>0.52</v>
      </c>
      <c r="O11" s="1">
        <v>0.06</v>
      </c>
      <c r="P11" s="1" t="s">
        <v>209</v>
      </c>
      <c r="Q11" s="17">
        <v>2</v>
      </c>
      <c r="R11" s="1">
        <v>0.12</v>
      </c>
      <c r="S11" s="1">
        <v>0.04</v>
      </c>
      <c r="T11" s="1" t="s">
        <v>29</v>
      </c>
      <c r="U11" s="19" t="s">
        <v>145</v>
      </c>
      <c r="V11" s="19">
        <v>39</v>
      </c>
    </row>
    <row r="12" spans="1:22" ht="12.75">
      <c r="A12" s="19">
        <v>1010</v>
      </c>
      <c r="B12" s="13">
        <v>60.544832306639286</v>
      </c>
      <c r="C12" s="1" t="s">
        <v>148</v>
      </c>
      <c r="D12" s="15">
        <v>0.885098040014257</v>
      </c>
      <c r="E12" s="1" t="s">
        <v>146</v>
      </c>
      <c r="F12" s="19" t="s">
        <v>146</v>
      </c>
      <c r="G12" s="1" t="s">
        <v>147</v>
      </c>
      <c r="H12" s="19">
        <v>7</v>
      </c>
      <c r="I12" s="1">
        <v>7</v>
      </c>
      <c r="J12" s="1">
        <v>0.52</v>
      </c>
      <c r="K12" s="1">
        <v>0.06</v>
      </c>
      <c r="L12" s="1" t="s">
        <v>55</v>
      </c>
      <c r="M12" s="17">
        <v>10</v>
      </c>
      <c r="N12" s="1">
        <v>0.22</v>
      </c>
      <c r="O12" s="1">
        <v>0.04</v>
      </c>
      <c r="P12" s="1" t="s">
        <v>210</v>
      </c>
      <c r="Q12" s="17">
        <v>2</v>
      </c>
      <c r="R12" s="1">
        <v>0.13</v>
      </c>
      <c r="S12" s="1">
        <v>0.04</v>
      </c>
      <c r="T12" s="1" t="s">
        <v>16</v>
      </c>
      <c r="U12" s="19" t="s">
        <v>145</v>
      </c>
      <c r="V12" s="19">
        <v>39</v>
      </c>
    </row>
    <row r="13" spans="1:22" ht="12.75">
      <c r="A13" s="19">
        <v>1009</v>
      </c>
      <c r="B13" s="13">
        <v>70.79534565366187</v>
      </c>
      <c r="C13" s="1" t="s">
        <v>148</v>
      </c>
      <c r="D13" s="15">
        <v>0.5228787452803376</v>
      </c>
      <c r="E13" s="1" t="s">
        <v>146</v>
      </c>
      <c r="F13" s="19" t="s">
        <v>146</v>
      </c>
      <c r="G13" s="1" t="s">
        <v>147</v>
      </c>
      <c r="H13" s="19">
        <v>7</v>
      </c>
      <c r="I13" s="1">
        <v>7</v>
      </c>
      <c r="J13" s="1" t="s">
        <v>145</v>
      </c>
      <c r="K13" s="1" t="s">
        <v>145</v>
      </c>
      <c r="L13" s="1" t="s">
        <v>145</v>
      </c>
      <c r="M13" s="17" t="s">
        <v>145</v>
      </c>
      <c r="N13" s="1" t="s">
        <v>145</v>
      </c>
      <c r="O13" s="1" t="s">
        <v>145</v>
      </c>
      <c r="P13" s="1" t="s">
        <v>145</v>
      </c>
      <c r="Q13" s="17" t="s">
        <v>145</v>
      </c>
      <c r="R13" s="1" t="s">
        <v>145</v>
      </c>
      <c r="S13" s="1" t="s">
        <v>145</v>
      </c>
      <c r="T13" s="1" t="s">
        <v>145</v>
      </c>
      <c r="U13" s="19" t="s">
        <v>145</v>
      </c>
      <c r="V13" s="19" t="s">
        <v>143</v>
      </c>
    </row>
    <row r="14" spans="1:22" ht="12.75">
      <c r="A14" s="19">
        <v>1004</v>
      </c>
      <c r="B14" s="13">
        <v>80.09034907597535</v>
      </c>
      <c r="C14" s="1" t="s">
        <v>148</v>
      </c>
      <c r="D14" s="15">
        <v>1.2818487496163564</v>
      </c>
      <c r="E14" s="1" t="s">
        <v>146</v>
      </c>
      <c r="F14" s="19" t="s">
        <v>149</v>
      </c>
      <c r="G14" s="1" t="s">
        <v>150</v>
      </c>
      <c r="H14" s="19">
        <v>12</v>
      </c>
      <c r="I14" s="1">
        <v>12</v>
      </c>
      <c r="J14" s="1" t="s">
        <v>145</v>
      </c>
      <c r="K14" s="1" t="s">
        <v>145</v>
      </c>
      <c r="L14" s="1" t="s">
        <v>145</v>
      </c>
      <c r="M14" s="17" t="s">
        <v>145</v>
      </c>
      <c r="N14" s="1" t="s">
        <v>145</v>
      </c>
      <c r="O14" s="1" t="s">
        <v>145</v>
      </c>
      <c r="P14" s="1" t="s">
        <v>145</v>
      </c>
      <c r="Q14" s="17" t="s">
        <v>145</v>
      </c>
      <c r="R14" s="1" t="s">
        <v>145</v>
      </c>
      <c r="S14" s="1" t="s">
        <v>145</v>
      </c>
      <c r="T14" s="1" t="s">
        <v>145</v>
      </c>
      <c r="U14" s="19" t="s">
        <v>145</v>
      </c>
      <c r="V14" s="19" t="s">
        <v>143</v>
      </c>
    </row>
    <row r="15" spans="1:22" ht="12.75">
      <c r="A15" s="19">
        <v>1021</v>
      </c>
      <c r="B15" s="13">
        <v>60.67898699520876</v>
      </c>
      <c r="C15" s="1" t="s">
        <v>142</v>
      </c>
      <c r="D15" s="15">
        <v>0.8439087409443188</v>
      </c>
      <c r="E15" s="1" t="s">
        <v>146</v>
      </c>
      <c r="F15" s="19" t="s">
        <v>146</v>
      </c>
      <c r="G15" s="1" t="s">
        <v>147</v>
      </c>
      <c r="H15" s="19">
        <v>7</v>
      </c>
      <c r="I15" s="1">
        <v>7</v>
      </c>
      <c r="J15" s="1">
        <v>0.74</v>
      </c>
      <c r="K15" s="1">
        <v>0.05</v>
      </c>
      <c r="L15" s="1" t="s">
        <v>56</v>
      </c>
      <c r="M15" s="17">
        <v>10</v>
      </c>
      <c r="N15" s="1">
        <v>0.67</v>
      </c>
      <c r="O15" s="1">
        <v>0.05</v>
      </c>
      <c r="P15" s="1" t="s">
        <v>211</v>
      </c>
      <c r="Q15" s="17">
        <v>2</v>
      </c>
      <c r="R15" s="1">
        <v>0.08</v>
      </c>
      <c r="S15" s="1">
        <v>0.03</v>
      </c>
      <c r="T15" s="1" t="s">
        <v>22</v>
      </c>
      <c r="U15" s="19" t="s">
        <v>145</v>
      </c>
      <c r="V15" s="19">
        <v>41</v>
      </c>
    </row>
    <row r="16" spans="1:22" ht="12.75">
      <c r="A16" s="19">
        <v>1020</v>
      </c>
      <c r="B16" s="13">
        <v>77.59890485968515</v>
      </c>
      <c r="C16" s="1" t="s">
        <v>148</v>
      </c>
      <c r="D16" s="15">
        <v>0.6409780573583321</v>
      </c>
      <c r="E16" s="1" t="s">
        <v>146</v>
      </c>
      <c r="F16" s="19" t="s">
        <v>146</v>
      </c>
      <c r="G16" s="1" t="s">
        <v>147</v>
      </c>
      <c r="H16" s="19">
        <v>12</v>
      </c>
      <c r="I16" s="1">
        <v>12</v>
      </c>
      <c r="J16" s="1">
        <v>0.13</v>
      </c>
      <c r="K16" s="1">
        <v>0.04</v>
      </c>
      <c r="L16" s="1" t="s">
        <v>57</v>
      </c>
      <c r="M16" s="17">
        <v>8</v>
      </c>
      <c r="N16" s="1">
        <v>0.39</v>
      </c>
      <c r="O16" s="1">
        <v>0.06</v>
      </c>
      <c r="P16" s="1" t="s">
        <v>212</v>
      </c>
      <c r="Q16" s="17">
        <v>2</v>
      </c>
      <c r="R16" s="1">
        <v>0.03</v>
      </c>
      <c r="S16" s="1">
        <v>0.02</v>
      </c>
      <c r="T16" s="1" t="s">
        <v>17</v>
      </c>
      <c r="U16" s="19" t="s">
        <v>145</v>
      </c>
      <c r="V16" s="19">
        <v>63</v>
      </c>
    </row>
    <row r="17" spans="1:22" ht="12.75">
      <c r="A17" s="19">
        <v>1025</v>
      </c>
      <c r="B17" s="13">
        <v>81.27583846680356</v>
      </c>
      <c r="C17" s="1" t="s">
        <v>142</v>
      </c>
      <c r="D17" s="15">
        <v>0.659788758288394</v>
      </c>
      <c r="E17" s="1" t="s">
        <v>146</v>
      </c>
      <c r="F17" s="19" t="s">
        <v>146</v>
      </c>
      <c r="G17" s="1" t="s">
        <v>147</v>
      </c>
      <c r="H17" s="19">
        <v>9</v>
      </c>
      <c r="I17" s="1">
        <v>9</v>
      </c>
      <c r="J17" s="1">
        <v>0.48</v>
      </c>
      <c r="K17" s="1">
        <v>0.06</v>
      </c>
      <c r="L17" s="1" t="s">
        <v>58</v>
      </c>
      <c r="M17" s="17">
        <v>7</v>
      </c>
      <c r="N17" s="1">
        <v>0.49</v>
      </c>
      <c r="O17" s="1">
        <v>0.06</v>
      </c>
      <c r="P17" s="1" t="s">
        <v>113</v>
      </c>
      <c r="Q17" s="17">
        <v>2</v>
      </c>
      <c r="R17" s="1">
        <v>0.17</v>
      </c>
      <c r="S17" s="1">
        <v>0.04</v>
      </c>
      <c r="T17" s="1" t="s">
        <v>18</v>
      </c>
      <c r="U17" s="19" t="s">
        <v>145</v>
      </c>
      <c r="V17" s="19">
        <v>89</v>
      </c>
    </row>
    <row r="18" spans="1:22" ht="12.75">
      <c r="A18" s="19">
        <v>1008</v>
      </c>
      <c r="B18" s="13">
        <v>19.236139630390145</v>
      </c>
      <c r="C18" s="1" t="s">
        <v>148</v>
      </c>
      <c r="D18" s="15">
        <v>0.7269987279362623</v>
      </c>
      <c r="E18" s="1" t="s">
        <v>149</v>
      </c>
      <c r="F18" s="19" t="s">
        <v>149</v>
      </c>
      <c r="G18" s="1" t="s">
        <v>150</v>
      </c>
      <c r="H18" s="19">
        <v>6</v>
      </c>
      <c r="I18" s="1">
        <v>6</v>
      </c>
      <c r="J18" s="1">
        <v>0.68</v>
      </c>
      <c r="K18" s="1">
        <v>0.05</v>
      </c>
      <c r="L18" s="1" t="s">
        <v>59</v>
      </c>
      <c r="M18" s="17">
        <v>8</v>
      </c>
      <c r="N18" s="1">
        <v>0.71</v>
      </c>
      <c r="O18" s="1">
        <v>0.06</v>
      </c>
      <c r="P18" s="1" t="s">
        <v>114</v>
      </c>
      <c r="Q18" s="17">
        <v>2</v>
      </c>
      <c r="R18" s="1">
        <v>0.02</v>
      </c>
      <c r="S18" s="1">
        <v>0.02</v>
      </c>
      <c r="T18" s="1" t="s">
        <v>21</v>
      </c>
      <c r="U18" s="19" t="s">
        <v>145</v>
      </c>
      <c r="V18" s="19">
        <v>48</v>
      </c>
    </row>
    <row r="19" spans="1:22" ht="12.75">
      <c r="A19" s="19">
        <v>1036</v>
      </c>
      <c r="B19" s="13">
        <v>80.16700889801506</v>
      </c>
      <c r="C19" s="1" t="s">
        <v>148</v>
      </c>
      <c r="D19" s="15">
        <v>1.08</v>
      </c>
      <c r="E19" s="1" t="s">
        <v>146</v>
      </c>
      <c r="F19" s="19" t="s">
        <v>146</v>
      </c>
      <c r="G19" s="1" t="s">
        <v>147</v>
      </c>
      <c r="H19" s="19">
        <v>6</v>
      </c>
      <c r="I19" s="1">
        <v>6</v>
      </c>
      <c r="J19" s="1">
        <v>0.35</v>
      </c>
      <c r="K19" s="1">
        <v>0.08</v>
      </c>
      <c r="L19" s="1" t="s">
        <v>60</v>
      </c>
      <c r="M19" s="17">
        <v>8</v>
      </c>
      <c r="N19" s="1">
        <v>0.52</v>
      </c>
      <c r="O19" s="1">
        <v>0.09</v>
      </c>
      <c r="P19" s="1" t="s">
        <v>115</v>
      </c>
      <c r="Q19" s="17">
        <v>2</v>
      </c>
      <c r="R19" s="1">
        <v>0.29</v>
      </c>
      <c r="S19" s="1">
        <v>0.07</v>
      </c>
      <c r="T19" s="1" t="s">
        <v>19</v>
      </c>
      <c r="U19" s="19" t="s">
        <v>145</v>
      </c>
      <c r="V19" s="19">
        <v>31</v>
      </c>
    </row>
    <row r="20" spans="1:22" ht="12.75">
      <c r="A20" s="19">
        <v>804</v>
      </c>
      <c r="B20" s="13">
        <v>68.04380561259411</v>
      </c>
      <c r="C20" s="1" t="s">
        <v>148</v>
      </c>
      <c r="D20" s="15">
        <v>1.0008187539523752</v>
      </c>
      <c r="E20" s="1" t="s">
        <v>146</v>
      </c>
      <c r="F20" s="19" t="s">
        <v>146</v>
      </c>
      <c r="G20" s="1" t="s">
        <v>147</v>
      </c>
      <c r="H20" s="19">
        <v>10</v>
      </c>
      <c r="I20" s="1">
        <v>10</v>
      </c>
      <c r="J20" s="1">
        <v>0.31</v>
      </c>
      <c r="K20" s="1">
        <v>0.05</v>
      </c>
      <c r="L20" s="1" t="s">
        <v>61</v>
      </c>
      <c r="M20" s="17">
        <v>7</v>
      </c>
      <c r="N20" s="1">
        <v>0.55</v>
      </c>
      <c r="O20" s="1">
        <v>0.06</v>
      </c>
      <c r="P20" s="1" t="s">
        <v>116</v>
      </c>
      <c r="Q20" s="17">
        <v>2</v>
      </c>
      <c r="R20" s="1">
        <v>0.03</v>
      </c>
      <c r="S20" s="1">
        <v>0.02</v>
      </c>
      <c r="T20" s="1" t="s">
        <v>20</v>
      </c>
      <c r="U20" s="19">
        <v>7</v>
      </c>
      <c r="V20" s="19">
        <v>34</v>
      </c>
    </row>
    <row r="21" spans="1:22" ht="12.75">
      <c r="A21" s="19" t="s">
        <v>100</v>
      </c>
      <c r="B21" s="13">
        <v>43.123887748117724</v>
      </c>
      <c r="C21" s="1" t="s">
        <v>148</v>
      </c>
      <c r="D21" s="15">
        <v>1.0969100130080565</v>
      </c>
      <c r="E21" s="1" t="s">
        <v>149</v>
      </c>
      <c r="F21" s="19" t="s">
        <v>149</v>
      </c>
      <c r="G21" s="1" t="s">
        <v>150</v>
      </c>
      <c r="H21" s="19">
        <v>9</v>
      </c>
      <c r="I21" s="1">
        <v>9</v>
      </c>
      <c r="J21" s="1">
        <v>0.86</v>
      </c>
      <c r="K21" s="1">
        <v>0.04</v>
      </c>
      <c r="L21" s="1" t="s">
        <v>62</v>
      </c>
      <c r="M21" s="17">
        <v>11</v>
      </c>
      <c r="N21" s="1">
        <v>0.78</v>
      </c>
      <c r="O21" s="1">
        <v>0.04</v>
      </c>
      <c r="P21" s="1" t="s">
        <v>117</v>
      </c>
      <c r="Q21" s="17">
        <v>2</v>
      </c>
      <c r="R21" s="1" t="s">
        <v>145</v>
      </c>
      <c r="S21" s="1" t="s">
        <v>145</v>
      </c>
      <c r="T21" s="1" t="s">
        <v>145</v>
      </c>
      <c r="U21" s="19">
        <v>7</v>
      </c>
      <c r="V21" s="19">
        <v>34</v>
      </c>
    </row>
    <row r="22" spans="1:22" ht="12.75">
      <c r="A22" s="19">
        <v>739</v>
      </c>
      <c r="B22" s="13">
        <v>44.511978097193705</v>
      </c>
      <c r="C22" s="1" t="s">
        <v>148</v>
      </c>
      <c r="D22" s="15">
        <v>1.1169100130080565</v>
      </c>
      <c r="E22" s="1" t="s">
        <v>149</v>
      </c>
      <c r="F22" s="19" t="s">
        <v>149</v>
      </c>
      <c r="G22" s="1" t="s">
        <v>150</v>
      </c>
      <c r="H22" s="19">
        <v>6</v>
      </c>
      <c r="I22" s="1">
        <v>6</v>
      </c>
      <c r="J22" s="1">
        <v>0.44</v>
      </c>
      <c r="K22" s="1">
        <v>0.06</v>
      </c>
      <c r="L22" s="1" t="s">
        <v>63</v>
      </c>
      <c r="M22" s="17">
        <v>8</v>
      </c>
      <c r="N22" s="1">
        <v>0.31</v>
      </c>
      <c r="O22" s="1">
        <v>0.05</v>
      </c>
      <c r="P22" s="1" t="s">
        <v>118</v>
      </c>
      <c r="Q22" s="17">
        <v>2</v>
      </c>
      <c r="R22" s="1">
        <v>0.19</v>
      </c>
      <c r="S22" s="1">
        <v>0.04</v>
      </c>
      <c r="T22" s="1" t="s">
        <v>47</v>
      </c>
      <c r="U22" s="19">
        <v>6</v>
      </c>
      <c r="V22" s="19">
        <v>19</v>
      </c>
    </row>
    <row r="23" spans="1:22" ht="12.75">
      <c r="A23" s="19">
        <v>786</v>
      </c>
      <c r="B23" s="13">
        <v>27.260780287474333</v>
      </c>
      <c r="C23" s="1" t="s">
        <v>142</v>
      </c>
      <c r="D23" s="15">
        <v>0.9488474775526187</v>
      </c>
      <c r="E23" s="1" t="s">
        <v>146</v>
      </c>
      <c r="F23" s="19" t="s">
        <v>146</v>
      </c>
      <c r="G23" s="1" t="s">
        <v>147</v>
      </c>
      <c r="H23" s="19">
        <v>5</v>
      </c>
      <c r="I23" s="1">
        <v>7</v>
      </c>
      <c r="J23" s="1">
        <v>0.39</v>
      </c>
      <c r="K23" s="1">
        <v>0.06</v>
      </c>
      <c r="L23" s="1" t="s">
        <v>64</v>
      </c>
      <c r="M23" s="17">
        <v>9</v>
      </c>
      <c r="N23" s="1">
        <v>0.08</v>
      </c>
      <c r="O23" s="1">
        <v>0.03</v>
      </c>
      <c r="P23" s="1" t="s">
        <v>119</v>
      </c>
      <c r="Q23" s="17">
        <v>2</v>
      </c>
      <c r="R23" s="1">
        <v>0.02</v>
      </c>
      <c r="S23" s="1">
        <v>0.01</v>
      </c>
      <c r="T23" s="1" t="s">
        <v>31</v>
      </c>
      <c r="U23" s="19">
        <v>5</v>
      </c>
      <c r="V23" s="19">
        <v>36</v>
      </c>
    </row>
    <row r="24" spans="1:22" ht="12.75">
      <c r="A24" s="19">
        <v>1052</v>
      </c>
      <c r="B24" s="13">
        <v>66.22861054072553</v>
      </c>
      <c r="C24" s="1" t="s">
        <v>148</v>
      </c>
      <c r="D24" s="15">
        <v>0.8758800173440753</v>
      </c>
      <c r="E24" s="1" t="s">
        <v>146</v>
      </c>
      <c r="F24" s="19" t="s">
        <v>146</v>
      </c>
      <c r="G24" s="1" t="s">
        <v>147</v>
      </c>
      <c r="H24" s="19">
        <v>6</v>
      </c>
      <c r="I24" s="1">
        <v>6</v>
      </c>
      <c r="J24" s="1">
        <v>0.56</v>
      </c>
      <c r="K24" s="1">
        <v>0.06</v>
      </c>
      <c r="L24" s="1" t="s">
        <v>65</v>
      </c>
      <c r="M24" s="17">
        <v>8</v>
      </c>
      <c r="N24" s="1">
        <v>0.4</v>
      </c>
      <c r="O24" s="1">
        <v>0.06</v>
      </c>
      <c r="P24" s="1" t="s">
        <v>120</v>
      </c>
      <c r="Q24" s="17">
        <v>2</v>
      </c>
      <c r="R24" s="1">
        <v>0.24</v>
      </c>
      <c r="S24" s="1">
        <v>0.05</v>
      </c>
      <c r="T24" s="1" t="s">
        <v>32</v>
      </c>
      <c r="U24" s="19">
        <v>6</v>
      </c>
      <c r="V24" s="19">
        <v>30</v>
      </c>
    </row>
    <row r="25" spans="1:22" ht="12.75">
      <c r="A25" s="19">
        <v>253</v>
      </c>
      <c r="B25" s="13">
        <v>79.3867214236824</v>
      </c>
      <c r="C25" s="1" t="s">
        <v>148</v>
      </c>
      <c r="D25" s="15">
        <v>1.0257574905606752</v>
      </c>
      <c r="E25" s="1" t="s">
        <v>146</v>
      </c>
      <c r="F25" s="19" t="s">
        <v>146</v>
      </c>
      <c r="G25" s="1" t="s">
        <v>147</v>
      </c>
      <c r="H25" s="19">
        <v>5</v>
      </c>
      <c r="I25" s="1">
        <v>7</v>
      </c>
      <c r="J25" s="1">
        <v>0.56</v>
      </c>
      <c r="K25" s="1">
        <v>0.06</v>
      </c>
      <c r="L25" s="1" t="s">
        <v>66</v>
      </c>
      <c r="M25" s="17">
        <v>9</v>
      </c>
      <c r="N25" s="1">
        <v>0.47</v>
      </c>
      <c r="O25" s="1">
        <v>0.06</v>
      </c>
      <c r="P25" s="1" t="s">
        <v>1</v>
      </c>
      <c r="Q25" s="17">
        <v>2</v>
      </c>
      <c r="R25" s="1">
        <v>0.04</v>
      </c>
      <c r="S25" s="1">
        <v>0.02</v>
      </c>
      <c r="T25" s="1" t="s">
        <v>33</v>
      </c>
      <c r="U25" s="19">
        <v>5</v>
      </c>
      <c r="V25" s="19">
        <v>36</v>
      </c>
    </row>
    <row r="26" spans="1:22" ht="12.75">
      <c r="A26" s="19">
        <v>1047</v>
      </c>
      <c r="B26" s="13">
        <v>69.12799452429843</v>
      </c>
      <c r="C26" s="1" t="s">
        <v>142</v>
      </c>
      <c r="D26" s="15">
        <v>0.9527900303521317</v>
      </c>
      <c r="E26" s="1" t="s">
        <v>146</v>
      </c>
      <c r="F26" s="19" t="s">
        <v>146</v>
      </c>
      <c r="G26" s="1" t="s">
        <v>147</v>
      </c>
      <c r="H26" s="19">
        <v>6</v>
      </c>
      <c r="I26" s="1">
        <v>6</v>
      </c>
      <c r="J26" s="1">
        <v>0.58</v>
      </c>
      <c r="K26" s="1">
        <v>0.06</v>
      </c>
      <c r="L26" s="1" t="s">
        <v>67</v>
      </c>
      <c r="M26" s="17">
        <v>8</v>
      </c>
      <c r="N26" s="1">
        <v>0.56</v>
      </c>
      <c r="O26" s="1">
        <v>0.06</v>
      </c>
      <c r="P26" s="1" t="s">
        <v>2</v>
      </c>
      <c r="Q26" s="17">
        <v>2</v>
      </c>
      <c r="R26" s="1">
        <v>0.11</v>
      </c>
      <c r="S26" s="1">
        <v>0.04</v>
      </c>
      <c r="T26" s="1" t="s">
        <v>34</v>
      </c>
      <c r="U26" s="19">
        <v>6</v>
      </c>
      <c r="V26" s="19">
        <v>36</v>
      </c>
    </row>
    <row r="27" spans="1:22" ht="12.75">
      <c r="A27" s="19">
        <v>68</v>
      </c>
      <c r="B27" s="13">
        <v>69.98220396988364</v>
      </c>
      <c r="C27" s="1" t="s">
        <v>148</v>
      </c>
      <c r="D27" s="15">
        <v>0.9416375079047503</v>
      </c>
      <c r="E27" s="1" t="s">
        <v>146</v>
      </c>
      <c r="F27" s="19" t="s">
        <v>146</v>
      </c>
      <c r="G27" s="1" t="s">
        <v>147</v>
      </c>
      <c r="H27" s="19">
        <v>8</v>
      </c>
      <c r="I27" s="1">
        <v>8</v>
      </c>
      <c r="J27" s="1">
        <v>0.71</v>
      </c>
      <c r="K27" s="1">
        <v>0.05</v>
      </c>
      <c r="L27" s="1" t="s">
        <v>68</v>
      </c>
      <c r="M27" s="17">
        <v>11</v>
      </c>
      <c r="N27" s="1">
        <v>0.61</v>
      </c>
      <c r="O27" s="1">
        <v>0.06</v>
      </c>
      <c r="P27" s="1" t="s">
        <v>3</v>
      </c>
      <c r="Q27" s="17">
        <v>2</v>
      </c>
      <c r="R27" s="1">
        <v>0.03</v>
      </c>
      <c r="S27" s="1">
        <v>0.02</v>
      </c>
      <c r="T27" s="1" t="s">
        <v>35</v>
      </c>
      <c r="U27" s="19">
        <v>8</v>
      </c>
      <c r="V27" s="19">
        <v>52</v>
      </c>
    </row>
    <row r="28" spans="1:22" ht="12.75">
      <c r="A28" s="19">
        <v>1055</v>
      </c>
      <c r="B28" s="13">
        <v>53.52772073921971</v>
      </c>
      <c r="C28" s="1" t="s">
        <v>142</v>
      </c>
      <c r="D28" s="15">
        <v>0.764727494896694</v>
      </c>
      <c r="E28" s="1" t="s">
        <v>146</v>
      </c>
      <c r="F28" s="19" t="s">
        <v>146</v>
      </c>
      <c r="G28" s="1" t="s">
        <v>147</v>
      </c>
      <c r="H28" s="19">
        <v>12</v>
      </c>
      <c r="I28" s="1">
        <v>12</v>
      </c>
      <c r="J28" s="1">
        <v>0.5</v>
      </c>
      <c r="K28" s="1">
        <v>0.06</v>
      </c>
      <c r="L28" s="1" t="s">
        <v>69</v>
      </c>
      <c r="M28" s="17">
        <v>8</v>
      </c>
      <c r="N28" s="1">
        <v>0.84</v>
      </c>
      <c r="O28" s="1">
        <v>0.04</v>
      </c>
      <c r="P28" s="1" t="s">
        <v>4</v>
      </c>
      <c r="Q28" s="17">
        <v>2</v>
      </c>
      <c r="R28" s="1">
        <v>0.03</v>
      </c>
      <c r="S28" s="1">
        <v>0.02</v>
      </c>
      <c r="T28" s="1" t="s">
        <v>36</v>
      </c>
      <c r="U28" s="19">
        <v>8</v>
      </c>
      <c r="V28" s="19">
        <v>36</v>
      </c>
    </row>
    <row r="29" spans="1:22" ht="12.75">
      <c r="A29" s="19">
        <v>1086</v>
      </c>
      <c r="B29" s="13">
        <v>75.92060232717317</v>
      </c>
      <c r="C29" s="1" t="s">
        <v>148</v>
      </c>
      <c r="D29" s="15">
        <v>0.7669987279362623</v>
      </c>
      <c r="E29" s="1" t="s">
        <v>146</v>
      </c>
      <c r="F29" s="19" t="s">
        <v>146</v>
      </c>
      <c r="G29" s="1" t="s">
        <v>147</v>
      </c>
      <c r="H29" s="19">
        <v>8</v>
      </c>
      <c r="I29" s="1">
        <v>8</v>
      </c>
      <c r="J29" s="1">
        <v>0.41</v>
      </c>
      <c r="K29" s="1">
        <v>0.06</v>
      </c>
      <c r="L29" s="1" t="s">
        <v>70</v>
      </c>
      <c r="M29" s="17">
        <v>11</v>
      </c>
      <c r="N29" s="1">
        <v>0.16</v>
      </c>
      <c r="O29" s="1">
        <v>0.04</v>
      </c>
      <c r="P29" s="1" t="s">
        <v>5</v>
      </c>
      <c r="Q29" s="17">
        <v>2</v>
      </c>
      <c r="R29" s="1">
        <v>0.08</v>
      </c>
      <c r="S29" s="1">
        <v>0.03</v>
      </c>
      <c r="T29" s="1" t="s">
        <v>37</v>
      </c>
      <c r="U29" s="19">
        <v>6</v>
      </c>
      <c r="V29" s="19">
        <v>36</v>
      </c>
    </row>
    <row r="30" spans="1:22" ht="12.75">
      <c r="A30" s="19">
        <v>354</v>
      </c>
      <c r="B30" s="13">
        <v>80.10130047912389</v>
      </c>
      <c r="C30" s="1" t="s">
        <v>148</v>
      </c>
      <c r="D30" s="15">
        <v>0.7589700043360188</v>
      </c>
      <c r="E30" s="1" t="s">
        <v>146</v>
      </c>
      <c r="F30" s="19" t="s">
        <v>146</v>
      </c>
      <c r="G30" s="1" t="s">
        <v>147</v>
      </c>
      <c r="H30" s="19">
        <v>7</v>
      </c>
      <c r="I30" s="1">
        <v>7</v>
      </c>
      <c r="J30" s="1">
        <v>0.6</v>
      </c>
      <c r="K30" s="1">
        <v>0.05</v>
      </c>
      <c r="L30" s="1" t="s">
        <v>71</v>
      </c>
      <c r="M30" s="17">
        <v>10</v>
      </c>
      <c r="N30" s="1">
        <v>0.32</v>
      </c>
      <c r="O30" s="1">
        <v>0.06</v>
      </c>
      <c r="P30" s="1" t="s">
        <v>6</v>
      </c>
      <c r="Q30" s="17">
        <v>2</v>
      </c>
      <c r="R30" s="1">
        <v>0.05</v>
      </c>
      <c r="S30" s="1">
        <v>0.02</v>
      </c>
      <c r="T30" s="1" t="s">
        <v>38</v>
      </c>
      <c r="U30" s="19">
        <v>5</v>
      </c>
      <c r="V30" s="19">
        <v>31</v>
      </c>
    </row>
    <row r="31" spans="1:22" ht="12.75">
      <c r="A31" s="19">
        <v>610</v>
      </c>
      <c r="B31" s="13">
        <v>85.99589322381931</v>
      </c>
      <c r="C31" s="1" t="s">
        <v>142</v>
      </c>
      <c r="D31" s="15">
        <v>0.744727494896694</v>
      </c>
      <c r="E31" s="1" t="s">
        <v>146</v>
      </c>
      <c r="F31" s="19" t="s">
        <v>146</v>
      </c>
      <c r="G31" s="1" t="s">
        <v>147</v>
      </c>
      <c r="H31" s="19">
        <v>6</v>
      </c>
      <c r="I31" s="1">
        <v>6</v>
      </c>
      <c r="J31" s="1">
        <v>0.58</v>
      </c>
      <c r="K31" s="1">
        <v>0.06</v>
      </c>
      <c r="L31" s="1" t="s">
        <v>72</v>
      </c>
      <c r="M31" s="17">
        <v>8</v>
      </c>
      <c r="N31" s="1">
        <v>0.48</v>
      </c>
      <c r="O31" s="1">
        <v>0.06</v>
      </c>
      <c r="P31" s="1" t="s">
        <v>7</v>
      </c>
      <c r="Q31" s="17">
        <v>2</v>
      </c>
      <c r="R31" s="1">
        <v>0.21</v>
      </c>
      <c r="S31" s="1">
        <v>0.04</v>
      </c>
      <c r="T31" s="1" t="s">
        <v>39</v>
      </c>
      <c r="U31" s="19">
        <v>6</v>
      </c>
      <c r="V31" s="19">
        <v>36</v>
      </c>
    </row>
    <row r="32" spans="1:22" ht="12.75">
      <c r="A32" s="19">
        <v>841</v>
      </c>
      <c r="B32" s="13">
        <v>72.88980150581793</v>
      </c>
      <c r="C32" s="1" t="s">
        <v>148</v>
      </c>
      <c r="D32" s="15">
        <v>0.7369619513137056</v>
      </c>
      <c r="E32" s="1" t="s">
        <v>146</v>
      </c>
      <c r="F32" s="19" t="s">
        <v>146</v>
      </c>
      <c r="G32" s="1" t="s">
        <v>147</v>
      </c>
      <c r="H32" s="19">
        <v>8</v>
      </c>
      <c r="I32" s="1">
        <v>8</v>
      </c>
      <c r="J32" s="1">
        <v>0.51</v>
      </c>
      <c r="K32" s="1">
        <v>0.06</v>
      </c>
      <c r="L32" s="1" t="s">
        <v>73</v>
      </c>
      <c r="M32" s="17">
        <v>11</v>
      </c>
      <c r="N32" s="1">
        <v>0.32</v>
      </c>
      <c r="O32" s="1">
        <v>0.06</v>
      </c>
      <c r="P32" s="1" t="s">
        <v>8</v>
      </c>
      <c r="Q32" s="17">
        <v>2</v>
      </c>
      <c r="R32" s="1">
        <v>0.04</v>
      </c>
      <c r="S32" s="1">
        <v>0.02</v>
      </c>
      <c r="T32" s="1" t="s">
        <v>40</v>
      </c>
      <c r="U32" s="19">
        <v>6</v>
      </c>
      <c r="V32" s="19">
        <v>30</v>
      </c>
    </row>
    <row r="33" spans="1:22" ht="12.75">
      <c r="A33" s="19">
        <v>1080</v>
      </c>
      <c r="B33" s="13">
        <v>33.01300479123888</v>
      </c>
      <c r="C33" s="1" t="s">
        <v>142</v>
      </c>
      <c r="D33" s="15">
        <v>0.7839087409443187</v>
      </c>
      <c r="E33" s="1" t="s">
        <v>149</v>
      </c>
      <c r="F33" s="19" t="s">
        <v>149</v>
      </c>
      <c r="G33" s="1" t="s">
        <v>150</v>
      </c>
      <c r="H33" s="19">
        <v>6</v>
      </c>
      <c r="I33" s="1">
        <v>6</v>
      </c>
      <c r="J33" s="1">
        <v>0.48</v>
      </c>
      <c r="K33" s="1">
        <v>0.06</v>
      </c>
      <c r="L33" s="1" t="s">
        <v>74</v>
      </c>
      <c r="M33" s="17">
        <v>8</v>
      </c>
      <c r="N33" s="1">
        <v>0.45</v>
      </c>
      <c r="O33" s="1">
        <v>0.06</v>
      </c>
      <c r="P33" s="1" t="s">
        <v>9</v>
      </c>
      <c r="Q33" s="17">
        <v>2</v>
      </c>
      <c r="R33" s="1">
        <v>0.13</v>
      </c>
      <c r="S33" s="1">
        <v>0.04</v>
      </c>
      <c r="T33" s="1" t="s">
        <v>41</v>
      </c>
      <c r="U33" s="19">
        <v>8</v>
      </c>
      <c r="V33" s="19">
        <v>70</v>
      </c>
    </row>
    <row r="34" spans="1:22" ht="12.75">
      <c r="A34" s="19">
        <v>1084</v>
      </c>
      <c r="B34" s="13">
        <v>85.55509924709104</v>
      </c>
      <c r="C34" s="1" t="s">
        <v>148</v>
      </c>
      <c r="D34" s="15">
        <v>1.0257574905606752</v>
      </c>
      <c r="E34" s="1" t="s">
        <v>146</v>
      </c>
      <c r="F34" s="19" t="s">
        <v>146</v>
      </c>
      <c r="G34" s="1" t="s">
        <v>147</v>
      </c>
      <c r="H34" s="19">
        <v>7</v>
      </c>
      <c r="I34" s="1">
        <v>7</v>
      </c>
      <c r="J34" s="1">
        <v>0.53</v>
      </c>
      <c r="K34" s="1">
        <v>0.06</v>
      </c>
      <c r="L34" s="1" t="s">
        <v>75</v>
      </c>
      <c r="M34" s="17">
        <v>10</v>
      </c>
      <c r="N34" s="1">
        <v>0.45</v>
      </c>
      <c r="O34" s="1">
        <v>0.06</v>
      </c>
      <c r="P34" s="1" t="s">
        <v>10</v>
      </c>
      <c r="Q34" s="17">
        <v>2</v>
      </c>
      <c r="R34" s="1">
        <v>0.05</v>
      </c>
      <c r="S34" s="1">
        <v>0.02</v>
      </c>
      <c r="T34" s="1" t="s">
        <v>42</v>
      </c>
      <c r="U34" s="19">
        <v>7</v>
      </c>
      <c r="V34" s="19">
        <v>51</v>
      </c>
    </row>
    <row r="35" spans="1:22" ht="12.75">
      <c r="A35" s="19">
        <v>832</v>
      </c>
      <c r="B35" s="13">
        <v>66.01505817932923</v>
      </c>
      <c r="C35" s="1" t="s">
        <v>148</v>
      </c>
      <c r="D35" s="15">
        <v>1.134901959985743</v>
      </c>
      <c r="E35" s="1" t="s">
        <v>146</v>
      </c>
      <c r="F35" s="19" t="s">
        <v>146</v>
      </c>
      <c r="G35" s="1" t="s">
        <v>147</v>
      </c>
      <c r="H35" s="19">
        <v>8</v>
      </c>
      <c r="I35" s="1">
        <v>8</v>
      </c>
      <c r="J35" s="1">
        <v>0.68</v>
      </c>
      <c r="K35" s="1">
        <v>0.05</v>
      </c>
      <c r="L35" s="1" t="s">
        <v>76</v>
      </c>
      <c r="M35" s="17">
        <v>11</v>
      </c>
      <c r="N35" s="1">
        <v>0.6</v>
      </c>
      <c r="O35" s="1">
        <v>0.06</v>
      </c>
      <c r="P35" s="1" t="s">
        <v>11</v>
      </c>
      <c r="Q35" s="17">
        <v>2</v>
      </c>
      <c r="R35" s="1">
        <v>0.29</v>
      </c>
      <c r="S35" s="1">
        <v>0.05</v>
      </c>
      <c r="T35" s="1" t="s">
        <v>43</v>
      </c>
      <c r="U35" s="19">
        <v>8</v>
      </c>
      <c r="V35" s="19">
        <v>50</v>
      </c>
    </row>
    <row r="36" spans="1:22" ht="12.75">
      <c r="A36" s="19">
        <v>842</v>
      </c>
      <c r="B36" s="13">
        <v>82.63381245722108</v>
      </c>
      <c r="C36" s="1" t="s">
        <v>142</v>
      </c>
      <c r="D36" s="15">
        <v>1.3041199826559249</v>
      </c>
      <c r="E36" s="1" t="s">
        <v>146</v>
      </c>
      <c r="F36" s="19" t="s">
        <v>146</v>
      </c>
      <c r="G36" s="1" t="s">
        <v>147</v>
      </c>
      <c r="H36" s="19">
        <v>8</v>
      </c>
      <c r="I36" s="1">
        <v>8</v>
      </c>
      <c r="J36" s="1">
        <v>0.58</v>
      </c>
      <c r="K36" s="1">
        <v>0.08</v>
      </c>
      <c r="L36" s="1" t="s">
        <v>77</v>
      </c>
      <c r="M36" s="17">
        <v>11</v>
      </c>
      <c r="N36" s="1">
        <v>0.61</v>
      </c>
      <c r="O36" s="1">
        <v>0.08</v>
      </c>
      <c r="P36" s="1" t="s">
        <v>12</v>
      </c>
      <c r="Q36" s="17">
        <v>2</v>
      </c>
      <c r="R36" s="1">
        <v>0.21</v>
      </c>
      <c r="S36" s="1">
        <v>0.07</v>
      </c>
      <c r="T36" s="1" t="s">
        <v>44</v>
      </c>
      <c r="U36" s="19">
        <v>10</v>
      </c>
      <c r="V36" s="19">
        <v>42</v>
      </c>
    </row>
    <row r="37" spans="1:22" ht="12.75">
      <c r="A37" s="19">
        <v>1116</v>
      </c>
      <c r="B37" s="13">
        <v>53.40451745379877</v>
      </c>
      <c r="C37" s="1" t="s">
        <v>142</v>
      </c>
      <c r="D37" s="15">
        <v>1.2730012720637378</v>
      </c>
      <c r="E37" s="1" t="s">
        <v>149</v>
      </c>
      <c r="F37" s="19" t="s">
        <v>149</v>
      </c>
      <c r="G37" s="1" t="s">
        <v>150</v>
      </c>
      <c r="H37" s="19">
        <v>7</v>
      </c>
      <c r="I37" s="1">
        <v>7</v>
      </c>
      <c r="J37" s="1">
        <v>0.42</v>
      </c>
      <c r="K37" s="1">
        <v>0.06</v>
      </c>
      <c r="L37" s="1" t="s">
        <v>78</v>
      </c>
      <c r="M37" s="17">
        <v>10</v>
      </c>
      <c r="N37" s="1">
        <v>0.31</v>
      </c>
      <c r="O37" s="1">
        <v>0.06</v>
      </c>
      <c r="P37" s="1" t="s">
        <v>13</v>
      </c>
      <c r="Q37" s="17">
        <v>2</v>
      </c>
      <c r="R37" s="1">
        <v>0.22</v>
      </c>
      <c r="S37" s="1">
        <v>0.05</v>
      </c>
      <c r="T37" s="1" t="s">
        <v>45</v>
      </c>
      <c r="U37" s="19">
        <v>6</v>
      </c>
      <c r="V37" s="19">
        <v>26</v>
      </c>
    </row>
    <row r="38" spans="1:22" s="51" customFormat="1" ht="12.75">
      <c r="A38" s="48">
        <v>1074</v>
      </c>
      <c r="B38" s="49">
        <v>72.39151266255989</v>
      </c>
      <c r="C38" s="37" t="s">
        <v>148</v>
      </c>
      <c r="D38" s="50">
        <v>1.0179919469776868</v>
      </c>
      <c r="E38" s="37" t="s">
        <v>146</v>
      </c>
      <c r="F38" s="48" t="s">
        <v>146</v>
      </c>
      <c r="G38" s="37" t="s">
        <v>147</v>
      </c>
      <c r="H38" s="48">
        <v>8</v>
      </c>
      <c r="I38" s="37">
        <v>8</v>
      </c>
      <c r="J38" s="37">
        <v>0.62</v>
      </c>
      <c r="K38" s="37">
        <v>0.08</v>
      </c>
      <c r="L38" s="37" t="s">
        <v>79</v>
      </c>
      <c r="M38" s="46">
        <v>11</v>
      </c>
      <c r="N38" s="37">
        <v>0.33</v>
      </c>
      <c r="O38" s="37">
        <v>0.08</v>
      </c>
      <c r="P38" s="37" t="s">
        <v>14</v>
      </c>
      <c r="Q38" s="46">
        <v>2</v>
      </c>
      <c r="R38" s="37">
        <v>0.19</v>
      </c>
      <c r="S38" s="37">
        <v>0.06</v>
      </c>
      <c r="T38" s="37" t="s">
        <v>46</v>
      </c>
      <c r="U38" s="48" t="s">
        <v>145</v>
      </c>
      <c r="V38" s="48">
        <v>26</v>
      </c>
    </row>
    <row r="39" spans="1:22" ht="51" customHeight="1">
      <c r="A39" s="103" t="s">
        <v>101</v>
      </c>
      <c r="B39" s="103"/>
      <c r="C39" s="103"/>
      <c r="E39" s="100" t="s">
        <v>0</v>
      </c>
      <c r="F39" s="101"/>
      <c r="G39" s="102"/>
      <c r="U39" s="104" t="s">
        <v>160</v>
      </c>
      <c r="V39" s="105"/>
    </row>
    <row r="40" spans="2:22" ht="12.75">
      <c r="B40" s="3"/>
      <c r="D40" s="3"/>
      <c r="F40" s="21"/>
      <c r="U40" s="30" t="s">
        <v>157</v>
      </c>
      <c r="V40" s="33">
        <f>AVERAGE(V4:V38)</f>
        <v>39.203125</v>
      </c>
    </row>
    <row r="41" spans="4:22" ht="12.75">
      <c r="D41"/>
      <c r="F41" s="21"/>
      <c r="U41" s="52" t="s">
        <v>186</v>
      </c>
      <c r="V41" s="38">
        <f>STDEV(V4:V38)</f>
        <v>15.27904920988425</v>
      </c>
    </row>
    <row r="42" spans="4:22" ht="12.75">
      <c r="D42"/>
      <c r="F42" s="21"/>
      <c r="U42" s="52" t="s">
        <v>185</v>
      </c>
      <c r="V42" s="38">
        <f>MEDIAN(V4:V38)</f>
        <v>36</v>
      </c>
    </row>
    <row r="43" spans="4:22" ht="12.75">
      <c r="D43"/>
      <c r="U43" s="30" t="s">
        <v>158</v>
      </c>
      <c r="V43" s="23">
        <f>MIN(V4:V38)</f>
        <v>6</v>
      </c>
    </row>
    <row r="44" spans="4:22" ht="12.75">
      <c r="D44"/>
      <c r="U44" s="34" t="s">
        <v>159</v>
      </c>
      <c r="V44" s="39">
        <f>MAX(V4:V38)</f>
        <v>89</v>
      </c>
    </row>
    <row r="45" ht="12.75">
      <c r="D45"/>
    </row>
  </sheetData>
  <mergeCells count="15">
    <mergeCell ref="E39:G39"/>
    <mergeCell ref="A39:C39"/>
    <mergeCell ref="U39:V39"/>
    <mergeCell ref="V1:V3"/>
    <mergeCell ref="H1:U1"/>
    <mergeCell ref="E3:F3"/>
    <mergeCell ref="G2:G3"/>
    <mergeCell ref="E1:G1"/>
    <mergeCell ref="H2:H3"/>
    <mergeCell ref="I2:L2"/>
    <mergeCell ref="Q2:T2"/>
    <mergeCell ref="M2:P2"/>
    <mergeCell ref="A1:C2"/>
    <mergeCell ref="U2:U3"/>
    <mergeCell ref="D1:D2"/>
  </mergeCells>
  <printOptions/>
  <pageMargins left="0.75" right="0.75" top="1" bottom="1" header="0.5" footer="0.5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1"/>
  <sheetViews>
    <sheetView workbookViewId="0" topLeftCell="A1">
      <pane xSplit="1" ySplit="4" topLeftCell="U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S41" sqref="AS41:AT41"/>
    </sheetView>
  </sheetViews>
  <sheetFormatPr defaultColWidth="11.00390625" defaultRowHeight="12"/>
  <cols>
    <col min="1" max="1" width="13.375" style="0" customWidth="1"/>
    <col min="2" max="2" width="8.50390625" style="78" customWidth="1"/>
    <col min="3" max="3" width="10.125" style="0" customWidth="1"/>
    <col min="4" max="4" width="11.625" style="0" customWidth="1"/>
    <col min="5" max="5" width="8.375" style="1" customWidth="1"/>
    <col min="6" max="6" width="12.50390625" style="1" customWidth="1"/>
    <col min="7" max="7" width="13.375" style="1" customWidth="1"/>
    <col min="8" max="9" width="12.375" style="1" customWidth="1"/>
    <col min="10" max="10" width="10.00390625" style="1" customWidth="1"/>
    <col min="11" max="11" width="9.125" style="1" customWidth="1"/>
    <col min="12" max="12" width="9.50390625" style="1" customWidth="1"/>
    <col min="13" max="13" width="9.875" style="1" customWidth="1"/>
    <col min="14" max="14" width="12.50390625" style="1" customWidth="1"/>
    <col min="15" max="18" width="12.375" style="1" customWidth="1"/>
    <col min="19" max="19" width="8.875" style="1" customWidth="1"/>
    <col min="20" max="20" width="12.50390625" style="1" customWidth="1"/>
    <col min="21" max="21" width="12.875" style="1" customWidth="1"/>
    <col min="22" max="24" width="12.375" style="1" customWidth="1"/>
    <col min="25" max="25" width="8.375" style="1" customWidth="1"/>
    <col min="26" max="26" width="12.375" style="1" customWidth="1"/>
    <col min="27" max="27" width="13.125" style="1" customWidth="1"/>
    <col min="28" max="29" width="12.375" style="1" customWidth="1"/>
    <col min="30" max="30" width="10.875" style="1" customWidth="1"/>
    <col min="31" max="31" width="15.50390625" style="1" customWidth="1"/>
    <col min="32" max="32" width="13.375" style="1" customWidth="1"/>
    <col min="33" max="35" width="13.625" style="1" customWidth="1"/>
    <col min="36" max="36" width="12.50390625" style="1" customWidth="1"/>
    <col min="37" max="41" width="12.625" style="1" customWidth="1"/>
    <col min="42" max="44" width="10.50390625" style="1" customWidth="1"/>
    <col min="45" max="45" width="11.375" style="1" customWidth="1"/>
    <col min="46" max="47" width="12.625" style="1" customWidth="1"/>
    <col min="48" max="48" width="10.875" style="1" customWidth="1"/>
    <col min="49" max="49" width="8.875" style="1" customWidth="1"/>
  </cols>
  <sheetData>
    <row r="1" spans="1:52" ht="42" customHeight="1">
      <c r="A1" s="140" t="s">
        <v>191</v>
      </c>
      <c r="B1" s="153" t="s">
        <v>129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5"/>
      <c r="AB1" s="170" t="s">
        <v>130</v>
      </c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37"/>
    </row>
    <row r="2" spans="1:52" ht="58.5" customHeight="1">
      <c r="A2" s="141"/>
      <c r="B2" s="159" t="s">
        <v>110</v>
      </c>
      <c r="C2" s="160"/>
      <c r="D2" s="160"/>
      <c r="E2" s="160"/>
      <c r="F2" s="160"/>
      <c r="G2" s="160"/>
      <c r="H2" s="161"/>
      <c r="I2" s="122" t="s">
        <v>111</v>
      </c>
      <c r="J2" s="123"/>
      <c r="K2" s="123"/>
      <c r="L2" s="123"/>
      <c r="M2" s="123"/>
      <c r="N2" s="123"/>
      <c r="O2" s="124"/>
      <c r="P2" s="150" t="s">
        <v>112</v>
      </c>
      <c r="Q2" s="151"/>
      <c r="R2" s="151"/>
      <c r="S2" s="151"/>
      <c r="T2" s="151"/>
      <c r="U2" s="152"/>
      <c r="V2" s="156" t="s">
        <v>121</v>
      </c>
      <c r="W2" s="157"/>
      <c r="X2" s="157"/>
      <c r="Y2" s="157"/>
      <c r="Z2" s="157"/>
      <c r="AA2" s="158"/>
      <c r="AB2" s="122" t="s">
        <v>87</v>
      </c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4"/>
      <c r="AP2" s="156" t="s">
        <v>88</v>
      </c>
      <c r="AQ2" s="123"/>
      <c r="AR2" s="123"/>
      <c r="AS2" s="123"/>
      <c r="AT2" s="123"/>
      <c r="AU2" s="123"/>
      <c r="AV2" s="123"/>
      <c r="AW2" s="123"/>
      <c r="AX2" s="123"/>
      <c r="AY2" s="123"/>
      <c r="AZ2" s="124"/>
    </row>
    <row r="3" spans="1:52" ht="48" customHeight="1">
      <c r="A3" s="142"/>
      <c r="B3" s="182" t="s">
        <v>141</v>
      </c>
      <c r="C3" s="183"/>
      <c r="D3" s="183"/>
      <c r="E3" s="99" t="s">
        <v>196</v>
      </c>
      <c r="F3" s="99" t="s">
        <v>109</v>
      </c>
      <c r="G3" s="99" t="s">
        <v>197</v>
      </c>
      <c r="H3" s="99" t="s">
        <v>140</v>
      </c>
      <c r="I3" s="163" t="s">
        <v>141</v>
      </c>
      <c r="J3" s="102"/>
      <c r="K3" s="102"/>
      <c r="L3" s="164"/>
      <c r="M3" s="125" t="s">
        <v>197</v>
      </c>
      <c r="N3" s="97" t="s">
        <v>97</v>
      </c>
      <c r="O3" s="125" t="s">
        <v>98</v>
      </c>
      <c r="P3" s="143" t="s">
        <v>141</v>
      </c>
      <c r="Q3" s="144"/>
      <c r="R3" s="144"/>
      <c r="S3" s="145"/>
      <c r="T3" s="148" t="s">
        <v>154</v>
      </c>
      <c r="U3" s="146" t="s">
        <v>109</v>
      </c>
      <c r="V3" s="131" t="s">
        <v>141</v>
      </c>
      <c r="W3" s="129"/>
      <c r="X3" s="129"/>
      <c r="Y3" s="130"/>
      <c r="Z3" s="99" t="s">
        <v>197</v>
      </c>
      <c r="AA3" s="167" t="s">
        <v>109</v>
      </c>
      <c r="AB3" s="128" t="s">
        <v>141</v>
      </c>
      <c r="AC3" s="129"/>
      <c r="AD3" s="129"/>
      <c r="AE3" s="130"/>
      <c r="AF3" s="125" t="s">
        <v>89</v>
      </c>
      <c r="AG3" s="97" t="s">
        <v>109</v>
      </c>
      <c r="AH3" s="125" t="s">
        <v>90</v>
      </c>
      <c r="AI3" s="97" t="s">
        <v>91</v>
      </c>
      <c r="AJ3" s="97" t="s">
        <v>122</v>
      </c>
      <c r="AK3" s="97" t="s">
        <v>107</v>
      </c>
      <c r="AL3" s="132" t="s">
        <v>205</v>
      </c>
      <c r="AM3" s="133"/>
      <c r="AN3" s="133"/>
      <c r="AO3" s="134"/>
      <c r="AP3" s="131" t="s">
        <v>141</v>
      </c>
      <c r="AQ3" s="129"/>
      <c r="AR3" s="129"/>
      <c r="AS3" s="130"/>
      <c r="AT3" s="73"/>
      <c r="AU3" s="167" t="s">
        <v>99</v>
      </c>
      <c r="AV3" s="73"/>
      <c r="AW3" s="132" t="s">
        <v>205</v>
      </c>
      <c r="AX3" s="129"/>
      <c r="AY3" s="129"/>
      <c r="AZ3" s="130"/>
    </row>
    <row r="4" spans="1:52" ht="60.75" customHeight="1">
      <c r="A4" s="75" t="s">
        <v>136</v>
      </c>
      <c r="B4" s="77" t="s">
        <v>137</v>
      </c>
      <c r="C4" s="82" t="s">
        <v>131</v>
      </c>
      <c r="D4" s="82" t="s">
        <v>132</v>
      </c>
      <c r="E4" s="135"/>
      <c r="F4" s="135"/>
      <c r="G4" s="135"/>
      <c r="H4" s="162"/>
      <c r="I4" s="28"/>
      <c r="J4" s="53" t="s">
        <v>137</v>
      </c>
      <c r="K4" s="24" t="s">
        <v>131</v>
      </c>
      <c r="L4" s="24" t="s">
        <v>132</v>
      </c>
      <c r="M4" s="135"/>
      <c r="N4" s="181"/>
      <c r="O4" s="126"/>
      <c r="P4" s="41"/>
      <c r="Q4" s="42" t="s">
        <v>137</v>
      </c>
      <c r="R4" s="42" t="s">
        <v>131</v>
      </c>
      <c r="S4" s="42" t="s">
        <v>132</v>
      </c>
      <c r="T4" s="149"/>
      <c r="U4" s="147"/>
      <c r="V4" s="26"/>
      <c r="W4" s="9" t="s">
        <v>137</v>
      </c>
      <c r="X4" s="9" t="s">
        <v>131</v>
      </c>
      <c r="Y4" s="9" t="s">
        <v>132</v>
      </c>
      <c r="Z4" s="135"/>
      <c r="AA4" s="168"/>
      <c r="AB4" s="27"/>
      <c r="AC4" s="24" t="s">
        <v>137</v>
      </c>
      <c r="AD4" s="24" t="s">
        <v>131</v>
      </c>
      <c r="AE4" s="24" t="s">
        <v>132</v>
      </c>
      <c r="AF4" s="169"/>
      <c r="AG4" s="173"/>
      <c r="AH4" s="135"/>
      <c r="AI4" s="127"/>
      <c r="AJ4" s="127"/>
      <c r="AK4" s="127"/>
      <c r="AL4" s="66" t="s">
        <v>201</v>
      </c>
      <c r="AM4" s="65" t="s">
        <v>202</v>
      </c>
      <c r="AN4" s="66" t="s">
        <v>203</v>
      </c>
      <c r="AO4" s="65" t="s">
        <v>204</v>
      </c>
      <c r="AP4" s="29"/>
      <c r="AQ4" s="9" t="s">
        <v>137</v>
      </c>
      <c r="AR4" s="9" t="s">
        <v>131</v>
      </c>
      <c r="AS4" s="9" t="s">
        <v>132</v>
      </c>
      <c r="AT4" s="73"/>
      <c r="AU4" s="174"/>
      <c r="AV4" s="73"/>
      <c r="AW4" s="71" t="s">
        <v>201</v>
      </c>
      <c r="AX4" s="65" t="s">
        <v>202</v>
      </c>
      <c r="AY4" s="66" t="s">
        <v>203</v>
      </c>
      <c r="AZ4" s="65" t="s">
        <v>204</v>
      </c>
    </row>
    <row r="5" spans="1:52" ht="12.75">
      <c r="A5" s="76">
        <f>'Manuscript Subjects'!A4</f>
        <v>1014</v>
      </c>
      <c r="B5" s="81">
        <f>'Manuscript Subjects'!B4</f>
        <v>77.54962354551677</v>
      </c>
      <c r="C5" s="83">
        <f>'Manuscript Subjects'!D4</f>
        <v>0.8639087409443188</v>
      </c>
      <c r="D5" s="83" t="str">
        <f>'Manuscript Subjects'!G4</f>
        <v>Prob</v>
      </c>
      <c r="E5" s="22" t="s">
        <v>104</v>
      </c>
      <c r="F5" s="22">
        <v>5</v>
      </c>
      <c r="G5" s="22" t="s">
        <v>127</v>
      </c>
      <c r="H5" s="23" t="s">
        <v>127</v>
      </c>
      <c r="I5" s="22"/>
      <c r="J5" s="22"/>
      <c r="K5" s="22"/>
      <c r="L5" s="22"/>
      <c r="M5" s="22"/>
      <c r="N5" s="22"/>
      <c r="O5" s="22"/>
      <c r="P5" s="17"/>
      <c r="Q5" s="31">
        <v>77.54962354551677</v>
      </c>
      <c r="R5" s="32">
        <v>0.8639087409443188</v>
      </c>
      <c r="S5" s="22" t="s">
        <v>144</v>
      </c>
      <c r="T5" s="22" t="s">
        <v>104</v>
      </c>
      <c r="U5" s="22">
        <v>5</v>
      </c>
      <c r="V5" s="17"/>
      <c r="W5" s="31"/>
      <c r="X5" s="32"/>
      <c r="Y5" s="22"/>
      <c r="Z5" s="22"/>
      <c r="AA5" s="23"/>
      <c r="AB5" s="17"/>
      <c r="AC5" s="31">
        <v>77.5</v>
      </c>
      <c r="AD5" s="32">
        <v>0.86</v>
      </c>
      <c r="AE5" s="22" t="s">
        <v>144</v>
      </c>
      <c r="AF5" s="22" t="s">
        <v>104</v>
      </c>
      <c r="AG5" s="22">
        <v>5</v>
      </c>
      <c r="AH5" s="22">
        <v>0.46</v>
      </c>
      <c r="AI5" s="22" t="s">
        <v>103</v>
      </c>
      <c r="AJ5" s="22">
        <v>0.23</v>
      </c>
      <c r="AK5" s="22">
        <v>0.36</v>
      </c>
      <c r="AL5" s="63">
        <v>0.447</v>
      </c>
      <c r="AM5" s="63">
        <v>0.438</v>
      </c>
      <c r="AN5" s="63">
        <v>0.358</v>
      </c>
      <c r="AO5" s="63">
        <v>0.4249</v>
      </c>
      <c r="AP5" s="16"/>
      <c r="AQ5" s="22"/>
      <c r="AR5" s="22"/>
      <c r="AS5" s="22"/>
      <c r="AT5" s="22" t="s">
        <v>103</v>
      </c>
      <c r="AU5" s="69"/>
      <c r="AV5" s="7"/>
      <c r="AW5" s="7"/>
      <c r="AX5" s="7"/>
      <c r="AY5" s="7"/>
      <c r="AZ5" s="67"/>
    </row>
    <row r="6" spans="1:52" ht="12.75">
      <c r="A6" s="79">
        <f>'Manuscript Subjects'!A5</f>
        <v>1012</v>
      </c>
      <c r="B6" s="31">
        <f>'Manuscript Subjects'!B5</f>
        <v>79.62217659137578</v>
      </c>
      <c r="C6" s="32">
        <f>'Manuscript Subjects'!D5</f>
        <v>1.2</v>
      </c>
      <c r="D6" s="32" t="str">
        <f>'Manuscript Subjects'!G5</f>
        <v>Prob</v>
      </c>
      <c r="E6" s="22" t="s">
        <v>104</v>
      </c>
      <c r="F6" s="22">
        <v>7</v>
      </c>
      <c r="G6" s="22" t="s">
        <v>127</v>
      </c>
      <c r="H6" s="23" t="s">
        <v>127</v>
      </c>
      <c r="I6" s="22"/>
      <c r="J6" s="22"/>
      <c r="K6" s="22"/>
      <c r="L6" s="22"/>
      <c r="M6" s="22"/>
      <c r="N6" s="22"/>
      <c r="O6" s="22"/>
      <c r="P6" s="17"/>
      <c r="Q6" s="31">
        <v>79.62217659137578</v>
      </c>
      <c r="R6" s="32">
        <v>1.2</v>
      </c>
      <c r="S6" s="22" t="s">
        <v>144</v>
      </c>
      <c r="T6" s="22" t="s">
        <v>104</v>
      </c>
      <c r="U6" s="22">
        <v>7</v>
      </c>
      <c r="V6" s="17"/>
      <c r="W6" s="31"/>
      <c r="X6" s="32"/>
      <c r="Y6" s="22"/>
      <c r="Z6" s="22"/>
      <c r="AA6" s="23"/>
      <c r="AB6" s="17"/>
      <c r="AC6" s="31">
        <v>79.6</v>
      </c>
      <c r="AD6" s="32">
        <v>1.2</v>
      </c>
      <c r="AE6" s="22" t="s">
        <v>144</v>
      </c>
      <c r="AF6" s="22" t="s">
        <v>104</v>
      </c>
      <c r="AG6" s="22">
        <v>7</v>
      </c>
      <c r="AH6" s="22">
        <v>0.51</v>
      </c>
      <c r="AI6" s="22">
        <v>0.51</v>
      </c>
      <c r="AJ6" s="22">
        <v>0.53</v>
      </c>
      <c r="AK6" s="22">
        <v>0.13</v>
      </c>
      <c r="AL6" s="63">
        <v>0.465</v>
      </c>
      <c r="AM6" s="63">
        <v>0.509</v>
      </c>
      <c r="AN6" s="63">
        <v>0.355</v>
      </c>
      <c r="AO6" s="63">
        <v>0.608</v>
      </c>
      <c r="AP6" s="17"/>
      <c r="AQ6" s="22"/>
      <c r="AR6" s="22"/>
      <c r="AS6" s="22"/>
      <c r="AT6" s="22" t="s">
        <v>103</v>
      </c>
      <c r="AU6" s="22"/>
      <c r="AV6" s="7"/>
      <c r="AW6" s="7"/>
      <c r="AX6" s="7"/>
      <c r="AY6" s="7"/>
      <c r="AZ6" s="67"/>
    </row>
    <row r="7" spans="1:52" ht="12.75">
      <c r="A7" s="79">
        <f>'Manuscript Subjects'!A6</f>
        <v>961</v>
      </c>
      <c r="B7" s="31">
        <f>'Manuscript Subjects'!B6</f>
        <v>47.62765229295003</v>
      </c>
      <c r="C7" s="32">
        <f>'Manuscript Subjects'!D6</f>
        <v>1.6589700043360187</v>
      </c>
      <c r="D7" s="32" t="str">
        <f>'Manuscript Subjects'!G6</f>
        <v>Doc</v>
      </c>
      <c r="E7" s="22" t="s">
        <v>104</v>
      </c>
      <c r="F7" s="22">
        <v>14</v>
      </c>
      <c r="G7" s="22" t="s">
        <v>127</v>
      </c>
      <c r="H7" s="23" t="s">
        <v>127</v>
      </c>
      <c r="I7" s="22"/>
      <c r="J7" s="22"/>
      <c r="K7" s="22"/>
      <c r="L7" s="22"/>
      <c r="M7" s="22"/>
      <c r="N7" s="22"/>
      <c r="O7" s="22"/>
      <c r="P7" s="17"/>
      <c r="Q7" s="31">
        <v>47.62765229295003</v>
      </c>
      <c r="R7" s="32">
        <v>1.6589700043360187</v>
      </c>
      <c r="S7" s="22" t="s">
        <v>147</v>
      </c>
      <c r="T7" s="22" t="s">
        <v>104</v>
      </c>
      <c r="U7" s="22">
        <v>14</v>
      </c>
      <c r="V7" s="17"/>
      <c r="W7" s="31"/>
      <c r="X7" s="32"/>
      <c r="Y7" s="22"/>
      <c r="Z7" s="22"/>
      <c r="AA7" s="23"/>
      <c r="AB7" s="17"/>
      <c r="AC7" s="31"/>
      <c r="AD7" s="32"/>
      <c r="AE7" s="22"/>
      <c r="AF7" s="22"/>
      <c r="AG7" s="22" t="s">
        <v>103</v>
      </c>
      <c r="AH7" s="22" t="s">
        <v>103</v>
      </c>
      <c r="AI7" s="22" t="s">
        <v>103</v>
      </c>
      <c r="AJ7" s="22" t="s">
        <v>103</v>
      </c>
      <c r="AK7" s="22" t="s">
        <v>103</v>
      </c>
      <c r="AL7" s="22"/>
      <c r="AM7" s="22"/>
      <c r="AN7" s="22"/>
      <c r="AO7" s="22"/>
      <c r="AP7" s="17"/>
      <c r="AQ7" s="22"/>
      <c r="AR7" s="22"/>
      <c r="AS7" s="22"/>
      <c r="AT7" s="22" t="s">
        <v>103</v>
      </c>
      <c r="AU7" s="22"/>
      <c r="AV7" s="7"/>
      <c r="AW7" s="7"/>
      <c r="AX7" s="7"/>
      <c r="AY7" s="7"/>
      <c r="AZ7" s="67"/>
    </row>
    <row r="8" spans="1:52" ht="12.75">
      <c r="A8" s="79">
        <f>'Manuscript Subjects'!A7</f>
        <v>973</v>
      </c>
      <c r="B8" s="31">
        <f>'Manuscript Subjects'!B7</f>
        <v>50.45311430527036</v>
      </c>
      <c r="C8" s="32">
        <f>'Manuscript Subjects'!D7</f>
        <v>0.8616375079047504</v>
      </c>
      <c r="D8" s="32" t="str">
        <f>'Manuscript Subjects'!G7</f>
        <v>Doc</v>
      </c>
      <c r="E8" s="22" t="s">
        <v>104</v>
      </c>
      <c r="F8" s="22">
        <v>6</v>
      </c>
      <c r="G8" s="22" t="s">
        <v>127</v>
      </c>
      <c r="H8" s="23" t="s">
        <v>127</v>
      </c>
      <c r="I8" s="22"/>
      <c r="J8" s="22"/>
      <c r="K8" s="22"/>
      <c r="L8" s="22"/>
      <c r="M8" s="22"/>
      <c r="N8" s="22"/>
      <c r="O8" s="22"/>
      <c r="P8" s="17"/>
      <c r="Q8" s="31">
        <v>50.45311430527036</v>
      </c>
      <c r="R8" s="32">
        <v>0.8616375079047504</v>
      </c>
      <c r="S8" s="22" t="s">
        <v>147</v>
      </c>
      <c r="T8" s="22" t="s">
        <v>104</v>
      </c>
      <c r="U8" s="22">
        <v>6</v>
      </c>
      <c r="V8" s="17"/>
      <c r="W8" s="31"/>
      <c r="X8" s="32"/>
      <c r="Y8" s="22"/>
      <c r="Z8" s="22"/>
      <c r="AA8" s="23"/>
      <c r="AB8" s="17"/>
      <c r="AC8" s="31"/>
      <c r="AD8" s="32"/>
      <c r="AE8" s="22"/>
      <c r="AF8" s="22"/>
      <c r="AG8" s="22" t="s">
        <v>103</v>
      </c>
      <c r="AH8" s="22" t="s">
        <v>103</v>
      </c>
      <c r="AI8" s="22" t="s">
        <v>103</v>
      </c>
      <c r="AJ8" s="22" t="s">
        <v>103</v>
      </c>
      <c r="AK8" s="22" t="s">
        <v>103</v>
      </c>
      <c r="AL8" s="22"/>
      <c r="AM8" s="22"/>
      <c r="AN8" s="22"/>
      <c r="AO8" s="22"/>
      <c r="AP8" s="17"/>
      <c r="AQ8" s="22"/>
      <c r="AR8" s="22"/>
      <c r="AS8" s="22"/>
      <c r="AT8" s="22" t="s">
        <v>103</v>
      </c>
      <c r="AU8" s="22"/>
      <c r="AV8" s="7"/>
      <c r="AW8" s="7"/>
      <c r="AX8" s="7"/>
      <c r="AY8" s="7"/>
      <c r="AZ8" s="67"/>
    </row>
    <row r="9" spans="1:52" ht="12.75">
      <c r="A9" s="79">
        <f>'Manuscript Subjects'!A8</f>
        <v>1023</v>
      </c>
      <c r="B9" s="31">
        <f>'Manuscript Subjects'!B8</f>
        <v>82.1409993155373</v>
      </c>
      <c r="C9" s="32">
        <f>'Manuscript Subjects'!D8</f>
        <v>0.8558800173440753</v>
      </c>
      <c r="D9" s="32" t="str">
        <f>'Manuscript Subjects'!G8</f>
        <v>Doc</v>
      </c>
      <c r="E9" s="22" t="s">
        <v>127</v>
      </c>
      <c r="F9" s="22"/>
      <c r="G9" s="22" t="s">
        <v>105</v>
      </c>
      <c r="H9" s="23">
        <v>9</v>
      </c>
      <c r="I9" s="22"/>
      <c r="J9" s="31"/>
      <c r="K9" s="22"/>
      <c r="L9" s="22"/>
      <c r="M9" s="22"/>
      <c r="N9" s="22"/>
      <c r="O9" s="22"/>
      <c r="P9" s="17"/>
      <c r="Q9" s="31" t="s">
        <v>103</v>
      </c>
      <c r="R9" s="32" t="s">
        <v>103</v>
      </c>
      <c r="S9" s="22" t="s">
        <v>103</v>
      </c>
      <c r="T9" s="22"/>
      <c r="U9" s="22" t="s">
        <v>103</v>
      </c>
      <c r="V9" s="17"/>
      <c r="W9" s="31">
        <v>82.1</v>
      </c>
      <c r="X9" s="32">
        <v>0.86</v>
      </c>
      <c r="Y9" s="22" t="s">
        <v>147</v>
      </c>
      <c r="Z9" s="22" t="s">
        <v>105</v>
      </c>
      <c r="AA9" s="23">
        <v>9</v>
      </c>
      <c r="AB9" s="17"/>
      <c r="AC9" s="31"/>
      <c r="AD9" s="32"/>
      <c r="AE9" s="22"/>
      <c r="AF9" s="22"/>
      <c r="AG9" s="22" t="s">
        <v>103</v>
      </c>
      <c r="AH9" s="22" t="s">
        <v>103</v>
      </c>
      <c r="AI9" s="22" t="s">
        <v>103</v>
      </c>
      <c r="AJ9" s="22" t="s">
        <v>103</v>
      </c>
      <c r="AK9" s="22" t="s">
        <v>103</v>
      </c>
      <c r="AL9" s="22"/>
      <c r="AM9" s="22"/>
      <c r="AN9" s="22"/>
      <c r="AO9" s="22"/>
      <c r="AP9" s="17"/>
      <c r="AQ9" s="22"/>
      <c r="AR9" s="22"/>
      <c r="AS9" s="22"/>
      <c r="AT9" s="22" t="s">
        <v>103</v>
      </c>
      <c r="AU9" s="22"/>
      <c r="AV9" s="7"/>
      <c r="AW9" s="7"/>
      <c r="AX9" s="7"/>
      <c r="AY9" s="7"/>
      <c r="AZ9" s="67"/>
    </row>
    <row r="10" spans="1:52" ht="12.75">
      <c r="A10" s="79">
        <f>'Manuscript Subjects'!A9</f>
        <v>18</v>
      </c>
      <c r="B10" s="31">
        <f>'Manuscript Subjects'!B9</f>
        <v>76.90622861054072</v>
      </c>
      <c r="C10" s="32">
        <f>'Manuscript Subjects'!D9</f>
        <v>0.7389700043360188</v>
      </c>
      <c r="D10" s="32" t="str">
        <f>'Manuscript Subjects'!G9</f>
        <v>Doc</v>
      </c>
      <c r="E10" s="22" t="s">
        <v>104</v>
      </c>
      <c r="F10" s="22">
        <v>7</v>
      </c>
      <c r="G10" s="22" t="s">
        <v>127</v>
      </c>
      <c r="H10" s="23" t="s">
        <v>127</v>
      </c>
      <c r="I10" s="22"/>
      <c r="J10" s="31"/>
      <c r="K10" s="22"/>
      <c r="L10" s="22"/>
      <c r="M10" s="22"/>
      <c r="N10" s="22"/>
      <c r="O10" s="22"/>
      <c r="P10" s="17"/>
      <c r="Q10" s="31">
        <v>76.90622861054072</v>
      </c>
      <c r="R10" s="32">
        <v>0.7389700043360188</v>
      </c>
      <c r="S10" s="22" t="s">
        <v>147</v>
      </c>
      <c r="T10" s="22" t="s">
        <v>104</v>
      </c>
      <c r="U10" s="22">
        <v>7</v>
      </c>
      <c r="V10" s="17"/>
      <c r="W10" s="31"/>
      <c r="X10" s="32"/>
      <c r="Y10" s="22"/>
      <c r="Z10" s="22"/>
      <c r="AA10" s="23" t="s">
        <v>127</v>
      </c>
      <c r="AB10" s="17"/>
      <c r="AC10" s="31">
        <v>76.9</v>
      </c>
      <c r="AD10" s="32">
        <v>0.74</v>
      </c>
      <c r="AE10" s="22" t="s">
        <v>147</v>
      </c>
      <c r="AF10" s="22" t="s">
        <v>104</v>
      </c>
      <c r="AG10" s="22">
        <v>7</v>
      </c>
      <c r="AH10" s="22">
        <v>0.53</v>
      </c>
      <c r="AI10" s="22">
        <v>0.53</v>
      </c>
      <c r="AJ10" s="22">
        <v>0.26</v>
      </c>
      <c r="AK10" s="22">
        <v>0.34</v>
      </c>
      <c r="AL10" s="63">
        <v>0.506</v>
      </c>
      <c r="AM10" s="63">
        <v>0.649</v>
      </c>
      <c r="AN10" s="63">
        <v>0.635</v>
      </c>
      <c r="AO10" s="63">
        <v>0.506</v>
      </c>
      <c r="AP10" s="17"/>
      <c r="AQ10" s="31"/>
      <c r="AR10" s="32"/>
      <c r="AS10" s="22"/>
      <c r="AT10" s="22" t="s">
        <v>103</v>
      </c>
      <c r="AU10" s="22"/>
      <c r="AV10" s="7"/>
      <c r="AW10" s="7"/>
      <c r="AX10" s="7"/>
      <c r="AY10" s="7"/>
      <c r="AZ10" s="67"/>
    </row>
    <row r="11" spans="1:52" ht="12.75">
      <c r="A11" s="79">
        <f>'Manuscript Subjects'!A10</f>
        <v>988</v>
      </c>
      <c r="B11" s="31">
        <f>'Manuscript Subjects'!B10</f>
        <v>28.654346338124572</v>
      </c>
      <c r="C11" s="32">
        <f>'Manuscript Subjects'!D10</f>
        <v>0.7758800173440752</v>
      </c>
      <c r="D11" s="32" t="str">
        <f>'Manuscript Subjects'!G10</f>
        <v>Doc</v>
      </c>
      <c r="E11" s="22" t="s">
        <v>104</v>
      </c>
      <c r="F11" s="22">
        <v>5</v>
      </c>
      <c r="G11" s="22" t="s">
        <v>127</v>
      </c>
      <c r="H11" s="23" t="s">
        <v>127</v>
      </c>
      <c r="I11" s="22"/>
      <c r="J11" s="31"/>
      <c r="K11" s="22"/>
      <c r="L11" s="22"/>
      <c r="M11" s="22"/>
      <c r="N11" s="22"/>
      <c r="O11" s="22"/>
      <c r="P11" s="17"/>
      <c r="Q11" s="31">
        <v>28.654346338124572</v>
      </c>
      <c r="R11" s="32">
        <v>0.7758800173440752</v>
      </c>
      <c r="S11" s="22" t="s">
        <v>147</v>
      </c>
      <c r="T11" s="22" t="s">
        <v>104</v>
      </c>
      <c r="U11" s="22">
        <v>5</v>
      </c>
      <c r="V11" s="17"/>
      <c r="W11" s="31"/>
      <c r="X11" s="32"/>
      <c r="Y11" s="22"/>
      <c r="Z11" s="22"/>
      <c r="AA11" s="23" t="s">
        <v>127</v>
      </c>
      <c r="AB11" s="17"/>
      <c r="AC11" s="31">
        <v>28.7</v>
      </c>
      <c r="AD11" s="32">
        <v>0.78</v>
      </c>
      <c r="AE11" s="22" t="s">
        <v>147</v>
      </c>
      <c r="AF11" s="22" t="s">
        <v>104</v>
      </c>
      <c r="AG11" s="22">
        <v>5</v>
      </c>
      <c r="AH11" s="22">
        <v>0.26</v>
      </c>
      <c r="AI11" s="22" t="s">
        <v>103</v>
      </c>
      <c r="AJ11" s="22">
        <v>0.09</v>
      </c>
      <c r="AK11" s="22">
        <v>0.26</v>
      </c>
      <c r="AL11" s="63">
        <v>0.21</v>
      </c>
      <c r="AM11" s="63">
        <v>0.335</v>
      </c>
      <c r="AN11" s="63">
        <v>0.264</v>
      </c>
      <c r="AO11" s="63">
        <v>0.2742</v>
      </c>
      <c r="AP11" s="17"/>
      <c r="AQ11" s="31"/>
      <c r="AR11" s="32"/>
      <c r="AS11" s="22"/>
      <c r="AT11" s="22" t="s">
        <v>103</v>
      </c>
      <c r="AU11" s="22"/>
      <c r="AV11" s="7"/>
      <c r="AW11" s="7"/>
      <c r="AX11" s="7"/>
      <c r="AY11" s="7"/>
      <c r="AZ11" s="67"/>
    </row>
    <row r="12" spans="1:52" ht="12.75">
      <c r="A12" s="79">
        <f>'Manuscript Subjects'!A11</f>
        <v>1022</v>
      </c>
      <c r="B12" s="31">
        <f>'Manuscript Subjects'!B11</f>
        <v>68.36413415468857</v>
      </c>
      <c r="C12" s="32">
        <f>'Manuscript Subjects'!D11</f>
        <v>2</v>
      </c>
      <c r="D12" s="32" t="str">
        <f>'Manuscript Subjects'!G11</f>
        <v>Doc</v>
      </c>
      <c r="E12" s="22" t="s">
        <v>104</v>
      </c>
      <c r="F12" s="22">
        <v>6</v>
      </c>
      <c r="G12" s="22" t="s">
        <v>127</v>
      </c>
      <c r="H12" s="23" t="s">
        <v>127</v>
      </c>
      <c r="I12" s="22"/>
      <c r="J12" s="31"/>
      <c r="K12" s="22"/>
      <c r="L12" s="22"/>
      <c r="M12" s="22"/>
      <c r="N12" s="22"/>
      <c r="O12" s="22"/>
      <c r="P12" s="17"/>
      <c r="Q12" s="31">
        <v>68.36413415468857</v>
      </c>
      <c r="R12" s="32">
        <v>2</v>
      </c>
      <c r="S12" s="22" t="s">
        <v>147</v>
      </c>
      <c r="T12" s="22" t="s">
        <v>104</v>
      </c>
      <c r="U12" s="22">
        <v>6</v>
      </c>
      <c r="V12" s="17"/>
      <c r="W12" s="31"/>
      <c r="X12" s="32"/>
      <c r="Y12" s="22"/>
      <c r="Z12" s="22"/>
      <c r="AA12" s="23" t="s">
        <v>127</v>
      </c>
      <c r="AB12" s="17"/>
      <c r="AC12" s="31">
        <v>68.4</v>
      </c>
      <c r="AD12" s="32">
        <v>2</v>
      </c>
      <c r="AE12" s="22" t="s">
        <v>147</v>
      </c>
      <c r="AF12" s="22" t="s">
        <v>104</v>
      </c>
      <c r="AG12" s="22">
        <v>6</v>
      </c>
      <c r="AH12" s="22">
        <v>0.51</v>
      </c>
      <c r="AI12" s="22">
        <v>0.51</v>
      </c>
      <c r="AJ12" s="22">
        <v>0.52</v>
      </c>
      <c r="AK12" s="22">
        <v>0.12</v>
      </c>
      <c r="AL12" s="64">
        <v>0.534</v>
      </c>
      <c r="AM12" s="64">
        <v>0.526</v>
      </c>
      <c r="AN12" s="64">
        <v>0.24</v>
      </c>
      <c r="AO12" s="64">
        <v>0.59</v>
      </c>
      <c r="AP12" s="17"/>
      <c r="AQ12" s="31"/>
      <c r="AR12" s="32"/>
      <c r="AS12" s="22"/>
      <c r="AT12" s="22" t="s">
        <v>103</v>
      </c>
      <c r="AU12" s="22"/>
      <c r="AV12" s="7"/>
      <c r="AW12" s="7"/>
      <c r="AX12" s="7"/>
      <c r="AY12" s="7"/>
      <c r="AZ12" s="67"/>
    </row>
    <row r="13" spans="1:52" ht="12.75">
      <c r="A13" s="79">
        <f>'Manuscript Subjects'!A12</f>
        <v>1010</v>
      </c>
      <c r="B13" s="31">
        <f>'Manuscript Subjects'!B12</f>
        <v>60.544832306639286</v>
      </c>
      <c r="C13" s="32">
        <f>'Manuscript Subjects'!D12</f>
        <v>0.885098040014257</v>
      </c>
      <c r="D13" s="32" t="str">
        <f>'Manuscript Subjects'!G12</f>
        <v>Doc</v>
      </c>
      <c r="E13" s="22" t="s">
        <v>104</v>
      </c>
      <c r="F13" s="22">
        <v>7</v>
      </c>
      <c r="G13" s="22" t="s">
        <v>127</v>
      </c>
      <c r="H13" s="23" t="s">
        <v>127</v>
      </c>
      <c r="I13" s="22"/>
      <c r="J13" s="31"/>
      <c r="K13" s="22"/>
      <c r="L13" s="22"/>
      <c r="M13" s="22"/>
      <c r="N13" s="22"/>
      <c r="O13" s="22"/>
      <c r="P13" s="17"/>
      <c r="Q13" s="31">
        <v>60.544832306639286</v>
      </c>
      <c r="R13" s="32">
        <v>0.885098040014257</v>
      </c>
      <c r="S13" s="22" t="s">
        <v>147</v>
      </c>
      <c r="T13" s="22" t="s">
        <v>104</v>
      </c>
      <c r="U13" s="22">
        <v>7</v>
      </c>
      <c r="V13" s="17"/>
      <c r="W13" s="31"/>
      <c r="X13" s="32"/>
      <c r="Y13" s="22"/>
      <c r="Z13" s="22"/>
      <c r="AA13" s="23" t="s">
        <v>127</v>
      </c>
      <c r="AB13" s="17"/>
      <c r="AC13" s="31">
        <v>60.5</v>
      </c>
      <c r="AD13" s="32">
        <v>0.89</v>
      </c>
      <c r="AE13" s="22" t="s">
        <v>147</v>
      </c>
      <c r="AF13" s="22" t="s">
        <v>104</v>
      </c>
      <c r="AG13" s="22">
        <v>7</v>
      </c>
      <c r="AH13" s="22">
        <v>0.52</v>
      </c>
      <c r="AI13" s="22">
        <v>0.52</v>
      </c>
      <c r="AJ13" s="22">
        <v>0.22</v>
      </c>
      <c r="AK13" s="22">
        <v>0.13</v>
      </c>
      <c r="AL13" s="63">
        <v>0.452</v>
      </c>
      <c r="AM13" s="63">
        <v>0.909</v>
      </c>
      <c r="AN13" s="63">
        <v>0.24</v>
      </c>
      <c r="AO13" s="63">
        <v>0.555</v>
      </c>
      <c r="AP13" s="17"/>
      <c r="AQ13" s="31"/>
      <c r="AR13" s="32"/>
      <c r="AS13" s="22"/>
      <c r="AT13" s="22" t="s">
        <v>103</v>
      </c>
      <c r="AU13" s="22"/>
      <c r="AV13" s="7"/>
      <c r="AW13" s="7"/>
      <c r="AX13" s="7"/>
      <c r="AY13" s="7"/>
      <c r="AZ13" s="67"/>
    </row>
    <row r="14" spans="1:52" ht="12.75">
      <c r="A14" s="79">
        <f>'Manuscript Subjects'!A13</f>
        <v>1009</v>
      </c>
      <c r="B14" s="31">
        <f>'Manuscript Subjects'!B13</f>
        <v>70.79534565366187</v>
      </c>
      <c r="C14" s="32">
        <f>'Manuscript Subjects'!D13</f>
        <v>0.5228787452803376</v>
      </c>
      <c r="D14" s="32" t="str">
        <f>'Manuscript Subjects'!G13</f>
        <v>Doc</v>
      </c>
      <c r="E14" s="22" t="s">
        <v>127</v>
      </c>
      <c r="F14" s="22"/>
      <c r="G14" s="22" t="s">
        <v>105</v>
      </c>
      <c r="H14" s="23">
        <v>7</v>
      </c>
      <c r="I14" s="22"/>
      <c r="J14" s="31"/>
      <c r="K14" s="22"/>
      <c r="L14" s="22"/>
      <c r="M14" s="22"/>
      <c r="N14" s="22"/>
      <c r="O14" s="22"/>
      <c r="P14" s="17"/>
      <c r="Q14" s="31" t="s">
        <v>103</v>
      </c>
      <c r="R14" s="32" t="s">
        <v>103</v>
      </c>
      <c r="S14" s="22" t="s">
        <v>103</v>
      </c>
      <c r="T14" s="22"/>
      <c r="U14" s="22" t="s">
        <v>103</v>
      </c>
      <c r="V14" s="17"/>
      <c r="W14" s="31">
        <v>70.8</v>
      </c>
      <c r="X14" s="32">
        <v>0.52</v>
      </c>
      <c r="Y14" s="22" t="s">
        <v>147</v>
      </c>
      <c r="Z14" s="22" t="s">
        <v>105</v>
      </c>
      <c r="AA14" s="23">
        <v>7</v>
      </c>
      <c r="AB14" s="17"/>
      <c r="AC14" s="31"/>
      <c r="AD14" s="32"/>
      <c r="AE14" s="22"/>
      <c r="AF14" s="22"/>
      <c r="AG14" s="22" t="s">
        <v>103</v>
      </c>
      <c r="AH14" s="22" t="s">
        <v>103</v>
      </c>
      <c r="AI14" s="22" t="s">
        <v>103</v>
      </c>
      <c r="AJ14" s="22" t="s">
        <v>103</v>
      </c>
      <c r="AK14" s="22" t="s">
        <v>103</v>
      </c>
      <c r="AL14" s="22"/>
      <c r="AM14" s="22"/>
      <c r="AN14" s="22"/>
      <c r="AO14" s="22"/>
      <c r="AP14" s="17"/>
      <c r="AQ14" s="31"/>
      <c r="AR14" s="32"/>
      <c r="AS14" s="22"/>
      <c r="AT14" s="22" t="s">
        <v>103</v>
      </c>
      <c r="AU14" s="22"/>
      <c r="AV14" s="7"/>
      <c r="AW14" s="7"/>
      <c r="AX14" s="7"/>
      <c r="AY14" s="7"/>
      <c r="AZ14" s="67"/>
    </row>
    <row r="15" spans="1:52" ht="12.75">
      <c r="A15" s="79">
        <f>'Manuscript Subjects'!A14</f>
        <v>1004</v>
      </c>
      <c r="B15" s="31">
        <f>'Manuscript Subjects'!B14</f>
        <v>80.09034907597535</v>
      </c>
      <c r="C15" s="32">
        <f>'Manuscript Subjects'!D14</f>
        <v>1.2818487496163564</v>
      </c>
      <c r="D15" s="32" t="str">
        <f>'Manuscript Subjects'!G14</f>
        <v>No</v>
      </c>
      <c r="E15" s="22" t="s">
        <v>104</v>
      </c>
      <c r="F15" s="22">
        <v>12</v>
      </c>
      <c r="G15" s="22" t="s">
        <v>127</v>
      </c>
      <c r="H15" s="23" t="s">
        <v>127</v>
      </c>
      <c r="I15" s="22"/>
      <c r="J15" s="31"/>
      <c r="K15" s="22"/>
      <c r="L15" s="22"/>
      <c r="M15" s="22"/>
      <c r="N15" s="22"/>
      <c r="O15" s="22"/>
      <c r="P15" s="17"/>
      <c r="Q15" s="31">
        <v>80.09034907597535</v>
      </c>
      <c r="R15" s="32">
        <v>1.2818487496163564</v>
      </c>
      <c r="S15" s="22" t="s">
        <v>150</v>
      </c>
      <c r="T15" s="22" t="s">
        <v>104</v>
      </c>
      <c r="U15" s="22">
        <v>12</v>
      </c>
      <c r="V15" s="17"/>
      <c r="W15" s="31"/>
      <c r="X15" s="32"/>
      <c r="Y15" s="22"/>
      <c r="Z15" s="22"/>
      <c r="AA15" s="23" t="s">
        <v>127</v>
      </c>
      <c r="AB15" s="17"/>
      <c r="AC15" s="31"/>
      <c r="AD15" s="32"/>
      <c r="AE15" s="22"/>
      <c r="AF15" s="22"/>
      <c r="AG15" s="22" t="s">
        <v>103</v>
      </c>
      <c r="AH15" s="22" t="s">
        <v>103</v>
      </c>
      <c r="AI15" s="22" t="s">
        <v>103</v>
      </c>
      <c r="AJ15" s="22" t="s">
        <v>103</v>
      </c>
      <c r="AK15" s="22" t="s">
        <v>103</v>
      </c>
      <c r="AL15" s="22"/>
      <c r="AM15" s="22"/>
      <c r="AN15" s="22"/>
      <c r="AO15" s="22"/>
      <c r="AP15" s="17"/>
      <c r="AQ15" s="31"/>
      <c r="AR15" s="32"/>
      <c r="AS15" s="22"/>
      <c r="AT15" s="22" t="s">
        <v>103</v>
      </c>
      <c r="AU15" s="22"/>
      <c r="AV15" s="7"/>
      <c r="AW15" s="7"/>
      <c r="AX15" s="7"/>
      <c r="AY15" s="7"/>
      <c r="AZ15" s="67"/>
    </row>
    <row r="16" spans="1:52" ht="12.75">
      <c r="A16" s="79">
        <f>'Manuscript Subjects'!A15</f>
        <v>1021</v>
      </c>
      <c r="B16" s="31">
        <f>'Manuscript Subjects'!B15</f>
        <v>60.67898699520876</v>
      </c>
      <c r="C16" s="32">
        <f>'Manuscript Subjects'!D15</f>
        <v>0.8439087409443188</v>
      </c>
      <c r="D16" s="32" t="str">
        <f>'Manuscript Subjects'!G15</f>
        <v>Doc</v>
      </c>
      <c r="E16" s="22" t="s">
        <v>127</v>
      </c>
      <c r="F16" s="22"/>
      <c r="G16" s="22" t="s">
        <v>105</v>
      </c>
      <c r="H16" s="23">
        <v>7</v>
      </c>
      <c r="I16" s="22"/>
      <c r="J16" s="31"/>
      <c r="K16" s="22"/>
      <c r="L16" s="22"/>
      <c r="M16" s="22"/>
      <c r="N16" s="22"/>
      <c r="O16" s="22"/>
      <c r="P16" s="17"/>
      <c r="Q16" s="31" t="s">
        <v>103</v>
      </c>
      <c r="R16" s="32" t="s">
        <v>103</v>
      </c>
      <c r="S16" s="22" t="s">
        <v>103</v>
      </c>
      <c r="T16" s="22"/>
      <c r="U16" s="22" t="s">
        <v>103</v>
      </c>
      <c r="V16" s="17"/>
      <c r="W16" s="31">
        <v>60.7</v>
      </c>
      <c r="X16" s="32">
        <v>0.84</v>
      </c>
      <c r="Y16" s="22" t="s">
        <v>147</v>
      </c>
      <c r="Z16" s="22" t="s">
        <v>105</v>
      </c>
      <c r="AA16" s="23">
        <v>7</v>
      </c>
      <c r="AB16" s="17"/>
      <c r="AC16" s="31">
        <v>60.7</v>
      </c>
      <c r="AD16" s="32">
        <v>0.84</v>
      </c>
      <c r="AE16" s="22" t="s">
        <v>147</v>
      </c>
      <c r="AF16" s="22" t="s">
        <v>105</v>
      </c>
      <c r="AG16" s="22">
        <v>7</v>
      </c>
      <c r="AH16" s="22">
        <v>0.74</v>
      </c>
      <c r="AI16" s="22">
        <v>0.74</v>
      </c>
      <c r="AJ16" s="22">
        <v>0.67</v>
      </c>
      <c r="AK16" s="22">
        <v>0.08</v>
      </c>
      <c r="AL16" s="63">
        <v>0.735</v>
      </c>
      <c r="AM16" s="63">
        <v>0.577</v>
      </c>
      <c r="AN16" s="63">
        <v>0.875</v>
      </c>
      <c r="AO16" s="63">
        <v>0.6582</v>
      </c>
      <c r="AP16" s="17"/>
      <c r="AQ16" s="31">
        <v>60.7</v>
      </c>
      <c r="AR16" s="32">
        <v>0.84</v>
      </c>
      <c r="AS16" s="22" t="s">
        <v>147</v>
      </c>
      <c r="AT16" s="22"/>
      <c r="AU16" s="22">
        <v>7</v>
      </c>
      <c r="AV16" s="22"/>
      <c r="AW16" s="63">
        <v>0.735</v>
      </c>
      <c r="AX16" s="63">
        <v>0.577</v>
      </c>
      <c r="AY16" s="63">
        <v>0.875</v>
      </c>
      <c r="AZ16" s="68">
        <v>0.6582</v>
      </c>
    </row>
    <row r="17" spans="1:52" ht="12.75">
      <c r="A17" s="79">
        <f>'Manuscript Subjects'!A16</f>
        <v>1020</v>
      </c>
      <c r="B17" s="31">
        <f>'Manuscript Subjects'!B16</f>
        <v>77.59890485968515</v>
      </c>
      <c r="C17" s="32">
        <f>'Manuscript Subjects'!D16</f>
        <v>0.6409780573583321</v>
      </c>
      <c r="D17" s="32" t="str">
        <f>'Manuscript Subjects'!G16</f>
        <v>Doc</v>
      </c>
      <c r="E17" s="22"/>
      <c r="F17" s="22"/>
      <c r="G17" s="22" t="s">
        <v>105</v>
      </c>
      <c r="H17" s="23">
        <v>12</v>
      </c>
      <c r="I17" s="22"/>
      <c r="J17" s="31"/>
      <c r="K17" s="22"/>
      <c r="L17" s="22"/>
      <c r="M17" s="22"/>
      <c r="N17" s="22"/>
      <c r="O17" s="22"/>
      <c r="P17" s="17"/>
      <c r="Q17" s="31" t="s">
        <v>103</v>
      </c>
      <c r="R17" s="32" t="s">
        <v>103</v>
      </c>
      <c r="S17" s="22" t="s">
        <v>103</v>
      </c>
      <c r="T17" s="22"/>
      <c r="U17" s="22" t="s">
        <v>103</v>
      </c>
      <c r="V17" s="17"/>
      <c r="W17" s="31">
        <v>77.6</v>
      </c>
      <c r="X17" s="32">
        <v>0.64</v>
      </c>
      <c r="Y17" s="22" t="s">
        <v>147</v>
      </c>
      <c r="Z17" s="22" t="s">
        <v>105</v>
      </c>
      <c r="AA17" s="23">
        <v>12</v>
      </c>
      <c r="AB17" s="17"/>
      <c r="AC17" s="31"/>
      <c r="AD17" s="32"/>
      <c r="AE17" s="22"/>
      <c r="AF17" s="22"/>
      <c r="AG17" s="22" t="s">
        <v>103</v>
      </c>
      <c r="AH17" s="22" t="s">
        <v>103</v>
      </c>
      <c r="AI17" s="22" t="s">
        <v>103</v>
      </c>
      <c r="AJ17" s="22" t="s">
        <v>103</v>
      </c>
      <c r="AK17" s="22" t="s">
        <v>103</v>
      </c>
      <c r="AL17" s="22"/>
      <c r="AM17" s="22"/>
      <c r="AN17" s="22"/>
      <c r="AO17" s="22"/>
      <c r="AP17" s="17"/>
      <c r="AQ17" s="31"/>
      <c r="AR17" s="32"/>
      <c r="AS17" s="22"/>
      <c r="AT17" s="22"/>
      <c r="AU17" s="22" t="s">
        <v>103</v>
      </c>
      <c r="AV17" s="22"/>
      <c r="AW17" s="7"/>
      <c r="AX17" s="7"/>
      <c r="AY17" s="7"/>
      <c r="AZ17" s="67"/>
    </row>
    <row r="18" spans="1:52" ht="12.75">
      <c r="A18" s="79">
        <f>'Manuscript Subjects'!A17</f>
        <v>1025</v>
      </c>
      <c r="B18" s="31">
        <f>'Manuscript Subjects'!B17</f>
        <v>81.27583846680356</v>
      </c>
      <c r="C18" s="32">
        <f>'Manuscript Subjects'!D17</f>
        <v>0.659788758288394</v>
      </c>
      <c r="D18" s="32" t="str">
        <f>'Manuscript Subjects'!G17</f>
        <v>Doc</v>
      </c>
      <c r="E18" s="22" t="s">
        <v>127</v>
      </c>
      <c r="F18" s="22"/>
      <c r="G18" s="22" t="s">
        <v>105</v>
      </c>
      <c r="H18" s="23">
        <v>9</v>
      </c>
      <c r="I18" s="22"/>
      <c r="J18" s="31"/>
      <c r="K18" s="22"/>
      <c r="L18" s="22"/>
      <c r="M18" s="22"/>
      <c r="N18" s="22"/>
      <c r="O18" s="22"/>
      <c r="P18" s="17"/>
      <c r="Q18" s="31" t="s">
        <v>103</v>
      </c>
      <c r="R18" s="32" t="s">
        <v>103</v>
      </c>
      <c r="S18" s="22" t="s">
        <v>103</v>
      </c>
      <c r="T18" s="22"/>
      <c r="U18" s="22" t="s">
        <v>103</v>
      </c>
      <c r="V18" s="17"/>
      <c r="W18" s="31">
        <v>81.3</v>
      </c>
      <c r="X18" s="32">
        <v>0.66</v>
      </c>
      <c r="Y18" s="22" t="s">
        <v>147</v>
      </c>
      <c r="Z18" s="22" t="s">
        <v>105</v>
      </c>
      <c r="AA18" s="23">
        <v>9</v>
      </c>
      <c r="AB18" s="17"/>
      <c r="AC18" s="31">
        <v>81.3</v>
      </c>
      <c r="AD18" s="32">
        <v>0.66</v>
      </c>
      <c r="AE18" s="22" t="s">
        <v>147</v>
      </c>
      <c r="AF18" s="22" t="s">
        <v>105</v>
      </c>
      <c r="AG18" s="22">
        <v>9</v>
      </c>
      <c r="AH18" s="22">
        <v>0.48</v>
      </c>
      <c r="AI18" s="22">
        <v>0.48</v>
      </c>
      <c r="AJ18" s="22">
        <v>0.49</v>
      </c>
      <c r="AK18" s="22">
        <v>0.17</v>
      </c>
      <c r="AL18" s="63">
        <v>0.392</v>
      </c>
      <c r="AM18" s="63">
        <v>0.53</v>
      </c>
      <c r="AN18" s="63">
        <v>0.151</v>
      </c>
      <c r="AO18" s="63">
        <v>0.5515</v>
      </c>
      <c r="AP18" s="17"/>
      <c r="AQ18" s="31"/>
      <c r="AR18" s="32"/>
      <c r="AS18" s="22"/>
      <c r="AT18" s="22"/>
      <c r="AU18" s="22" t="s">
        <v>103</v>
      </c>
      <c r="AV18" s="22"/>
      <c r="AW18" s="7"/>
      <c r="AX18" s="7"/>
      <c r="AY18" s="7"/>
      <c r="AZ18" s="67"/>
    </row>
    <row r="19" spans="1:52" ht="12.75">
      <c r="A19" s="79">
        <f>'Manuscript Subjects'!A18</f>
        <v>1008</v>
      </c>
      <c r="B19" s="31">
        <f>'Manuscript Subjects'!B18</f>
        <v>19.236139630390145</v>
      </c>
      <c r="C19" s="32">
        <f>'Manuscript Subjects'!D18</f>
        <v>0.7269987279362623</v>
      </c>
      <c r="D19" s="32" t="str">
        <f>'Manuscript Subjects'!G18</f>
        <v>No</v>
      </c>
      <c r="E19" s="22"/>
      <c r="F19" s="22"/>
      <c r="G19" s="22" t="s">
        <v>105</v>
      </c>
      <c r="H19" s="23">
        <v>6</v>
      </c>
      <c r="I19" s="22"/>
      <c r="J19" s="31"/>
      <c r="K19" s="22"/>
      <c r="L19" s="22"/>
      <c r="M19" s="22"/>
      <c r="N19" s="22"/>
      <c r="O19" s="22"/>
      <c r="P19" s="17"/>
      <c r="Q19" s="31" t="s">
        <v>103</v>
      </c>
      <c r="R19" s="32" t="s">
        <v>103</v>
      </c>
      <c r="S19" s="22" t="s">
        <v>103</v>
      </c>
      <c r="T19" s="22"/>
      <c r="U19" s="22" t="s">
        <v>103</v>
      </c>
      <c r="V19" s="17"/>
      <c r="W19" s="31">
        <v>19.2</v>
      </c>
      <c r="X19" s="32">
        <v>0.73</v>
      </c>
      <c r="Y19" s="22" t="s">
        <v>150</v>
      </c>
      <c r="Z19" s="22" t="s">
        <v>105</v>
      </c>
      <c r="AA19" s="23">
        <v>6</v>
      </c>
      <c r="AB19" s="17"/>
      <c r="AC19" s="31">
        <v>19.2</v>
      </c>
      <c r="AD19" s="32">
        <v>0.73</v>
      </c>
      <c r="AE19" s="22" t="s">
        <v>150</v>
      </c>
      <c r="AF19" s="22" t="s">
        <v>105</v>
      </c>
      <c r="AG19" s="22">
        <v>6</v>
      </c>
      <c r="AH19" s="22">
        <v>0.68</v>
      </c>
      <c r="AI19" s="22">
        <v>0.68</v>
      </c>
      <c r="AJ19" s="22">
        <v>0.71</v>
      </c>
      <c r="AK19" s="22">
        <v>0.02</v>
      </c>
      <c r="AL19" s="63">
        <v>0.719</v>
      </c>
      <c r="AM19" s="63">
        <v>0.868</v>
      </c>
      <c r="AN19" s="63">
        <v>0.752</v>
      </c>
      <c r="AO19" s="63">
        <v>0.5935</v>
      </c>
      <c r="AP19" s="17"/>
      <c r="AQ19" s="31">
        <v>19.2</v>
      </c>
      <c r="AR19" s="32">
        <v>0.73</v>
      </c>
      <c r="AS19" s="22" t="s">
        <v>150</v>
      </c>
      <c r="AT19" s="22"/>
      <c r="AU19" s="22">
        <v>6</v>
      </c>
      <c r="AV19" s="22"/>
      <c r="AW19" s="63">
        <v>0.719</v>
      </c>
      <c r="AX19" s="63">
        <v>0.868</v>
      </c>
      <c r="AY19" s="63">
        <v>0.752</v>
      </c>
      <c r="AZ19" s="68">
        <v>0.5935</v>
      </c>
    </row>
    <row r="20" spans="1:52" ht="12.75">
      <c r="A20" s="79">
        <f>'Manuscript Subjects'!A19</f>
        <v>1036</v>
      </c>
      <c r="B20" s="31">
        <f>'Manuscript Subjects'!B19</f>
        <v>80.16700889801506</v>
      </c>
      <c r="C20" s="32">
        <f>'Manuscript Subjects'!D19</f>
        <v>1.08</v>
      </c>
      <c r="D20" s="32" t="str">
        <f>'Manuscript Subjects'!G19</f>
        <v>Doc</v>
      </c>
      <c r="E20" s="22" t="s">
        <v>104</v>
      </c>
      <c r="F20" s="22">
        <v>6</v>
      </c>
      <c r="G20" s="22" t="s">
        <v>127</v>
      </c>
      <c r="H20" s="23" t="s">
        <v>127</v>
      </c>
      <c r="I20" s="22"/>
      <c r="J20" s="31"/>
      <c r="K20" s="22"/>
      <c r="L20" s="22"/>
      <c r="M20" s="22"/>
      <c r="N20" s="22"/>
      <c r="O20" s="22"/>
      <c r="P20" s="17"/>
      <c r="Q20" s="31">
        <v>80.16700889801506</v>
      </c>
      <c r="R20" s="32">
        <v>1.08</v>
      </c>
      <c r="S20" s="22" t="s">
        <v>147</v>
      </c>
      <c r="T20" s="22" t="s">
        <v>104</v>
      </c>
      <c r="U20" s="22">
        <v>6</v>
      </c>
      <c r="V20" s="17"/>
      <c r="W20" s="31"/>
      <c r="X20" s="32"/>
      <c r="Y20" s="22"/>
      <c r="Z20" s="22"/>
      <c r="AA20" s="23" t="s">
        <v>127</v>
      </c>
      <c r="AB20" s="17"/>
      <c r="AC20" s="31"/>
      <c r="AD20" s="32"/>
      <c r="AE20" s="22"/>
      <c r="AF20" s="22"/>
      <c r="AG20" s="22" t="s">
        <v>103</v>
      </c>
      <c r="AH20" s="22" t="s">
        <v>103</v>
      </c>
      <c r="AI20" s="22" t="s">
        <v>103</v>
      </c>
      <c r="AJ20" s="22" t="s">
        <v>103</v>
      </c>
      <c r="AK20" s="22" t="s">
        <v>103</v>
      </c>
      <c r="AL20" s="22"/>
      <c r="AM20" s="22"/>
      <c r="AN20" s="22"/>
      <c r="AO20" s="22"/>
      <c r="AP20" s="17"/>
      <c r="AQ20" s="31"/>
      <c r="AR20" s="32"/>
      <c r="AS20" s="22"/>
      <c r="AT20" s="22"/>
      <c r="AU20" s="22" t="s">
        <v>103</v>
      </c>
      <c r="AV20" s="22"/>
      <c r="AW20" s="7"/>
      <c r="AX20" s="7"/>
      <c r="AY20" s="7"/>
      <c r="AZ20" s="67"/>
    </row>
    <row r="21" spans="1:52" ht="12.75">
      <c r="A21" s="79">
        <f>'Manuscript Subjects'!A20</f>
        <v>804</v>
      </c>
      <c r="B21" s="31">
        <f>'Manuscript Subjects'!B20</f>
        <v>68.04380561259411</v>
      </c>
      <c r="C21" s="32">
        <f>'Manuscript Subjects'!D20</f>
        <v>1.0008187539523752</v>
      </c>
      <c r="D21" s="32" t="str">
        <f>'Manuscript Subjects'!G20</f>
        <v>Doc</v>
      </c>
      <c r="E21" s="22" t="s">
        <v>127</v>
      </c>
      <c r="F21" s="22"/>
      <c r="G21" s="22" t="s">
        <v>105</v>
      </c>
      <c r="H21" s="23">
        <v>10</v>
      </c>
      <c r="I21" s="22"/>
      <c r="J21" s="31">
        <v>68</v>
      </c>
      <c r="K21" s="32">
        <v>1</v>
      </c>
      <c r="L21" s="22" t="s">
        <v>147</v>
      </c>
      <c r="M21" s="22" t="s">
        <v>105</v>
      </c>
      <c r="N21" s="22">
        <v>10</v>
      </c>
      <c r="O21" s="22">
        <v>7</v>
      </c>
      <c r="P21" s="17"/>
      <c r="Q21" s="22"/>
      <c r="R21" s="22"/>
      <c r="S21" s="22"/>
      <c r="T21" s="22"/>
      <c r="U21" s="22"/>
      <c r="V21" s="17"/>
      <c r="W21" s="31">
        <v>68</v>
      </c>
      <c r="X21" s="32">
        <v>1</v>
      </c>
      <c r="Y21" s="22" t="s">
        <v>147</v>
      </c>
      <c r="Z21" s="22" t="s">
        <v>105</v>
      </c>
      <c r="AA21" s="23">
        <v>10</v>
      </c>
      <c r="AB21" s="17"/>
      <c r="AC21" s="31"/>
      <c r="AD21" s="32"/>
      <c r="AE21" s="22"/>
      <c r="AF21" s="22"/>
      <c r="AG21" s="22" t="s">
        <v>103</v>
      </c>
      <c r="AH21" s="22" t="s">
        <v>103</v>
      </c>
      <c r="AI21" s="22" t="s">
        <v>103</v>
      </c>
      <c r="AJ21" s="22" t="s">
        <v>103</v>
      </c>
      <c r="AK21" s="22" t="s">
        <v>103</v>
      </c>
      <c r="AL21" s="22"/>
      <c r="AM21" s="22"/>
      <c r="AN21" s="22"/>
      <c r="AO21" s="22"/>
      <c r="AP21" s="17"/>
      <c r="AQ21" s="31"/>
      <c r="AR21" s="32"/>
      <c r="AS21" s="22"/>
      <c r="AT21" s="22"/>
      <c r="AU21" s="22" t="s">
        <v>103</v>
      </c>
      <c r="AV21" s="22"/>
      <c r="AW21" s="7"/>
      <c r="AX21" s="7"/>
      <c r="AY21" s="7"/>
      <c r="AZ21" s="67"/>
    </row>
    <row r="22" spans="1:52" ht="12.75">
      <c r="A22" s="79" t="str">
        <f>'Manuscript Subjects'!A21</f>
        <v>1026*</v>
      </c>
      <c r="B22" s="31">
        <f>'Manuscript Subjects'!B21</f>
        <v>43.123887748117724</v>
      </c>
      <c r="C22" s="32">
        <f>'Manuscript Subjects'!D21</f>
        <v>1.0969100130080565</v>
      </c>
      <c r="D22" s="32" t="str">
        <f>'Manuscript Subjects'!G21</f>
        <v>No</v>
      </c>
      <c r="E22" s="22" t="s">
        <v>127</v>
      </c>
      <c r="F22" s="22"/>
      <c r="G22" s="22" t="s">
        <v>105</v>
      </c>
      <c r="H22" s="23">
        <v>9</v>
      </c>
      <c r="I22" s="22"/>
      <c r="J22" s="31">
        <v>43.1</v>
      </c>
      <c r="K22" s="32">
        <v>1.1</v>
      </c>
      <c r="L22" s="22" t="s">
        <v>150</v>
      </c>
      <c r="M22" s="22" t="s">
        <v>105</v>
      </c>
      <c r="N22" s="22">
        <v>9</v>
      </c>
      <c r="O22" s="22">
        <v>11</v>
      </c>
      <c r="P22" s="17"/>
      <c r="Q22" s="22"/>
      <c r="R22" s="22"/>
      <c r="S22" s="22"/>
      <c r="T22" s="22"/>
      <c r="U22" s="22"/>
      <c r="V22" s="17"/>
      <c r="W22" s="31">
        <v>43.1</v>
      </c>
      <c r="X22" s="32">
        <v>1.1</v>
      </c>
      <c r="Y22" s="22" t="s">
        <v>150</v>
      </c>
      <c r="Z22" s="22" t="s">
        <v>105</v>
      </c>
      <c r="AA22" s="23">
        <v>9</v>
      </c>
      <c r="AB22" s="17"/>
      <c r="AC22" s="31">
        <v>43.1</v>
      </c>
      <c r="AD22" s="32">
        <v>1.1</v>
      </c>
      <c r="AE22" s="22" t="s">
        <v>150</v>
      </c>
      <c r="AF22" s="22" t="s">
        <v>105</v>
      </c>
      <c r="AG22" s="22">
        <v>9</v>
      </c>
      <c r="AH22" s="22">
        <v>0.86</v>
      </c>
      <c r="AI22" s="22">
        <v>0.86</v>
      </c>
      <c r="AJ22" s="22">
        <v>0.78</v>
      </c>
      <c r="AK22" s="22">
        <v>0</v>
      </c>
      <c r="AL22" s="63">
        <v>0.936</v>
      </c>
      <c r="AM22" s="63">
        <v>1</v>
      </c>
      <c r="AN22" s="63">
        <v>1</v>
      </c>
      <c r="AO22" s="63">
        <v>0.8374</v>
      </c>
      <c r="AP22" s="17"/>
      <c r="AQ22" s="31">
        <v>43.1</v>
      </c>
      <c r="AR22" s="32">
        <v>1.1</v>
      </c>
      <c r="AS22" s="22" t="s">
        <v>150</v>
      </c>
      <c r="AT22" s="22"/>
      <c r="AU22" s="22">
        <v>9</v>
      </c>
      <c r="AV22" s="22"/>
      <c r="AW22" s="63">
        <v>0.936</v>
      </c>
      <c r="AX22" s="63">
        <v>1</v>
      </c>
      <c r="AY22" s="63">
        <v>1</v>
      </c>
      <c r="AZ22" s="68">
        <v>0.8374</v>
      </c>
    </row>
    <row r="23" spans="1:52" ht="12.75">
      <c r="A23" s="79">
        <f>'Manuscript Subjects'!A22</f>
        <v>739</v>
      </c>
      <c r="B23" s="31">
        <f>'Manuscript Subjects'!B22</f>
        <v>44.511978097193705</v>
      </c>
      <c r="C23" s="32">
        <f>'Manuscript Subjects'!D22</f>
        <v>1.1169100130080565</v>
      </c>
      <c r="D23" s="32" t="str">
        <f>'Manuscript Subjects'!G22</f>
        <v>No</v>
      </c>
      <c r="E23" s="22" t="s">
        <v>127</v>
      </c>
      <c r="F23" s="22"/>
      <c r="G23" s="22" t="s">
        <v>105</v>
      </c>
      <c r="H23" s="23">
        <v>6</v>
      </c>
      <c r="I23" s="22"/>
      <c r="J23" s="31">
        <v>44.5</v>
      </c>
      <c r="K23" s="32">
        <v>1.12</v>
      </c>
      <c r="L23" s="22" t="s">
        <v>150</v>
      </c>
      <c r="M23" s="22" t="s">
        <v>105</v>
      </c>
      <c r="N23" s="22">
        <v>6</v>
      </c>
      <c r="O23" s="22">
        <v>6</v>
      </c>
      <c r="P23" s="17"/>
      <c r="Q23" s="22"/>
      <c r="R23" s="22"/>
      <c r="S23" s="22"/>
      <c r="T23" s="22"/>
      <c r="U23" s="22"/>
      <c r="V23" s="17"/>
      <c r="W23" s="31">
        <v>44.5</v>
      </c>
      <c r="X23" s="32">
        <v>1.12</v>
      </c>
      <c r="Y23" s="22" t="s">
        <v>150</v>
      </c>
      <c r="Z23" s="22" t="s">
        <v>105</v>
      </c>
      <c r="AA23" s="23">
        <v>6</v>
      </c>
      <c r="AB23" s="17"/>
      <c r="AC23" s="31">
        <v>44.5</v>
      </c>
      <c r="AD23" s="32">
        <v>1.12</v>
      </c>
      <c r="AE23" s="22" t="s">
        <v>150</v>
      </c>
      <c r="AF23" s="22" t="s">
        <v>105</v>
      </c>
      <c r="AG23" s="22">
        <v>6</v>
      </c>
      <c r="AH23" s="22">
        <v>0.44</v>
      </c>
      <c r="AI23" s="22">
        <v>0.44</v>
      </c>
      <c r="AJ23" s="22">
        <v>0.31</v>
      </c>
      <c r="AK23" s="22">
        <v>0.19</v>
      </c>
      <c r="AL23" s="63">
        <v>0.425</v>
      </c>
      <c r="AM23" s="63">
        <v>0.467</v>
      </c>
      <c r="AN23" s="63">
        <v>0.406</v>
      </c>
      <c r="AO23" s="63">
        <v>0.3368</v>
      </c>
      <c r="AP23" s="17"/>
      <c r="AQ23" s="31"/>
      <c r="AR23" s="32"/>
      <c r="AS23" s="22"/>
      <c r="AT23" s="22"/>
      <c r="AU23" s="22" t="s">
        <v>103</v>
      </c>
      <c r="AV23" s="22"/>
      <c r="AW23" s="7"/>
      <c r="AX23" s="7"/>
      <c r="AY23" s="7"/>
      <c r="AZ23" s="67"/>
    </row>
    <row r="24" spans="1:52" ht="12.75">
      <c r="A24" s="79">
        <f>'Manuscript Subjects'!A23</f>
        <v>786</v>
      </c>
      <c r="B24" s="31">
        <f>'Manuscript Subjects'!B23</f>
        <v>27.260780287474333</v>
      </c>
      <c r="C24" s="32">
        <f>'Manuscript Subjects'!D23</f>
        <v>0.9488474775526187</v>
      </c>
      <c r="D24" s="32" t="str">
        <f>'Manuscript Subjects'!G23</f>
        <v>Doc</v>
      </c>
      <c r="E24" s="22" t="s">
        <v>127</v>
      </c>
      <c r="F24" s="22"/>
      <c r="G24" s="22" t="s">
        <v>105</v>
      </c>
      <c r="H24" s="23">
        <v>5</v>
      </c>
      <c r="I24" s="22"/>
      <c r="J24" s="31">
        <v>27.3</v>
      </c>
      <c r="K24" s="32">
        <v>0.95</v>
      </c>
      <c r="L24" s="22" t="s">
        <v>147</v>
      </c>
      <c r="M24" s="22" t="s">
        <v>105</v>
      </c>
      <c r="N24" s="22">
        <v>5</v>
      </c>
      <c r="O24" s="22">
        <v>5</v>
      </c>
      <c r="P24" s="17"/>
      <c r="Q24" s="22"/>
      <c r="R24" s="22"/>
      <c r="S24" s="22"/>
      <c r="T24" s="22"/>
      <c r="U24" s="22"/>
      <c r="V24" s="17"/>
      <c r="W24" s="31">
        <v>27.3</v>
      </c>
      <c r="X24" s="32">
        <v>0.95</v>
      </c>
      <c r="Y24" s="22" t="s">
        <v>147</v>
      </c>
      <c r="Z24" s="22" t="s">
        <v>105</v>
      </c>
      <c r="AA24" s="23">
        <v>5</v>
      </c>
      <c r="AB24" s="17"/>
      <c r="AC24" s="31">
        <v>27.3</v>
      </c>
      <c r="AD24" s="32">
        <v>0.95</v>
      </c>
      <c r="AE24" s="22" t="s">
        <v>147</v>
      </c>
      <c r="AF24" s="22" t="s">
        <v>105</v>
      </c>
      <c r="AG24" s="22">
        <v>5</v>
      </c>
      <c r="AH24" s="22">
        <v>0.39</v>
      </c>
      <c r="AI24" s="22" t="s">
        <v>103</v>
      </c>
      <c r="AJ24" s="22">
        <v>0.08</v>
      </c>
      <c r="AK24" s="22">
        <v>0.02</v>
      </c>
      <c r="AL24" s="63">
        <v>0.432</v>
      </c>
      <c r="AM24" s="63">
        <v>0.461</v>
      </c>
      <c r="AN24" s="63">
        <v>0.218</v>
      </c>
      <c r="AO24" s="63">
        <v>0.3376</v>
      </c>
      <c r="AP24" s="17"/>
      <c r="AQ24" s="31"/>
      <c r="AR24" s="32"/>
      <c r="AS24" s="22"/>
      <c r="AT24" s="22"/>
      <c r="AU24" s="22" t="s">
        <v>103</v>
      </c>
      <c r="AV24" s="22"/>
      <c r="AW24" s="7"/>
      <c r="AX24" s="7"/>
      <c r="AY24" s="7"/>
      <c r="AZ24" s="67"/>
    </row>
    <row r="25" spans="1:52" ht="12.75">
      <c r="A25" s="79">
        <f>'Manuscript Subjects'!A24</f>
        <v>1052</v>
      </c>
      <c r="B25" s="31">
        <f>'Manuscript Subjects'!B24</f>
        <v>66.22861054072553</v>
      </c>
      <c r="C25" s="32">
        <f>'Manuscript Subjects'!D24</f>
        <v>0.8758800173440753</v>
      </c>
      <c r="D25" s="32" t="str">
        <f>'Manuscript Subjects'!G24</f>
        <v>Doc</v>
      </c>
      <c r="E25" s="22" t="s">
        <v>127</v>
      </c>
      <c r="F25" s="22"/>
      <c r="G25" s="22" t="s">
        <v>105</v>
      </c>
      <c r="H25" s="23">
        <v>6</v>
      </c>
      <c r="I25" s="22"/>
      <c r="J25" s="31">
        <v>66.2</v>
      </c>
      <c r="K25" s="32">
        <v>0.88</v>
      </c>
      <c r="L25" s="22" t="s">
        <v>147</v>
      </c>
      <c r="M25" s="22" t="s">
        <v>105</v>
      </c>
      <c r="N25" s="22">
        <v>6</v>
      </c>
      <c r="O25" s="22">
        <v>6</v>
      </c>
      <c r="P25" s="17"/>
      <c r="Q25" s="22"/>
      <c r="R25" s="22"/>
      <c r="S25" s="22"/>
      <c r="T25" s="22"/>
      <c r="U25" s="22"/>
      <c r="V25" s="17"/>
      <c r="W25" s="31">
        <v>66.2</v>
      </c>
      <c r="X25" s="32">
        <v>0.88</v>
      </c>
      <c r="Y25" s="22" t="s">
        <v>147</v>
      </c>
      <c r="Z25" s="22" t="s">
        <v>105</v>
      </c>
      <c r="AA25" s="23">
        <v>6</v>
      </c>
      <c r="AB25" s="17"/>
      <c r="AC25" s="31">
        <v>66.2</v>
      </c>
      <c r="AD25" s="32">
        <v>0.88</v>
      </c>
      <c r="AE25" s="22" t="s">
        <v>147</v>
      </c>
      <c r="AF25" s="22" t="s">
        <v>105</v>
      </c>
      <c r="AG25" s="22">
        <v>6</v>
      </c>
      <c r="AH25" s="22">
        <v>0.56</v>
      </c>
      <c r="AI25" s="22">
        <v>0.56</v>
      </c>
      <c r="AJ25" s="22">
        <v>0.4</v>
      </c>
      <c r="AK25" s="22">
        <v>0.24</v>
      </c>
      <c r="AL25" s="63">
        <v>0.472</v>
      </c>
      <c r="AM25" s="63">
        <v>0.482</v>
      </c>
      <c r="AN25" s="63">
        <v>0.715</v>
      </c>
      <c r="AO25" s="63">
        <v>0.6298</v>
      </c>
      <c r="AP25" s="17"/>
      <c r="AQ25" s="31"/>
      <c r="AR25" s="32"/>
      <c r="AS25" s="22"/>
      <c r="AT25" s="22"/>
      <c r="AU25" s="22" t="s">
        <v>103</v>
      </c>
      <c r="AV25" s="22"/>
      <c r="AW25" s="7"/>
      <c r="AX25" s="7"/>
      <c r="AY25" s="7"/>
      <c r="AZ25" s="67"/>
    </row>
    <row r="26" spans="1:52" ht="12.75">
      <c r="A26" s="79">
        <f>'Manuscript Subjects'!A25</f>
        <v>253</v>
      </c>
      <c r="B26" s="31">
        <f>'Manuscript Subjects'!B25</f>
        <v>79.3867214236824</v>
      </c>
      <c r="C26" s="32">
        <f>'Manuscript Subjects'!D25</f>
        <v>1.0257574905606752</v>
      </c>
      <c r="D26" s="32" t="str">
        <f>'Manuscript Subjects'!G25</f>
        <v>Doc</v>
      </c>
      <c r="E26" s="22" t="s">
        <v>127</v>
      </c>
      <c r="F26" s="22"/>
      <c r="G26" s="22" t="s">
        <v>105</v>
      </c>
      <c r="H26" s="23">
        <v>5</v>
      </c>
      <c r="I26" s="22"/>
      <c r="J26" s="31">
        <v>79.4</v>
      </c>
      <c r="K26" s="32">
        <v>1.03</v>
      </c>
      <c r="L26" s="22" t="s">
        <v>147</v>
      </c>
      <c r="M26" s="22" t="s">
        <v>105</v>
      </c>
      <c r="N26" s="22">
        <v>5</v>
      </c>
      <c r="O26" s="22">
        <v>5</v>
      </c>
      <c r="P26" s="17"/>
      <c r="Q26" s="22"/>
      <c r="R26" s="22"/>
      <c r="S26" s="22"/>
      <c r="T26" s="22"/>
      <c r="U26" s="22"/>
      <c r="V26" s="17"/>
      <c r="W26" s="31">
        <v>79.4</v>
      </c>
      <c r="X26" s="32">
        <v>1.03</v>
      </c>
      <c r="Y26" s="22" t="s">
        <v>147</v>
      </c>
      <c r="Z26" s="22" t="s">
        <v>105</v>
      </c>
      <c r="AA26" s="23">
        <v>5</v>
      </c>
      <c r="AB26" s="17"/>
      <c r="AC26" s="31">
        <v>79.4</v>
      </c>
      <c r="AD26" s="32">
        <v>1.03</v>
      </c>
      <c r="AE26" s="22" t="s">
        <v>147</v>
      </c>
      <c r="AF26" s="22" t="s">
        <v>105</v>
      </c>
      <c r="AG26" s="22">
        <v>5</v>
      </c>
      <c r="AH26" s="22">
        <v>0.56</v>
      </c>
      <c r="AI26" s="22" t="s">
        <v>103</v>
      </c>
      <c r="AJ26" s="22">
        <v>0.47</v>
      </c>
      <c r="AK26" s="22">
        <v>0.04</v>
      </c>
      <c r="AL26" s="63">
        <v>0.534</v>
      </c>
      <c r="AM26" s="63">
        <v>0.498</v>
      </c>
      <c r="AN26" s="63">
        <v>0.731</v>
      </c>
      <c r="AO26" s="63">
        <v>0.564</v>
      </c>
      <c r="AP26" s="17"/>
      <c r="AQ26" s="31"/>
      <c r="AR26" s="32"/>
      <c r="AS26" s="22"/>
      <c r="AT26" s="22"/>
      <c r="AU26" s="22" t="s">
        <v>103</v>
      </c>
      <c r="AV26" s="22"/>
      <c r="AW26" s="7"/>
      <c r="AX26" s="7"/>
      <c r="AY26" s="7"/>
      <c r="AZ26" s="67"/>
    </row>
    <row r="27" spans="1:52" ht="12.75">
      <c r="A27" s="79">
        <f>'Manuscript Subjects'!A26</f>
        <v>1047</v>
      </c>
      <c r="B27" s="31">
        <f>'Manuscript Subjects'!B26</f>
        <v>69.12799452429843</v>
      </c>
      <c r="C27" s="32">
        <f>'Manuscript Subjects'!D26</f>
        <v>0.9527900303521317</v>
      </c>
      <c r="D27" s="32" t="str">
        <f>'Manuscript Subjects'!G26</f>
        <v>Doc</v>
      </c>
      <c r="E27" s="22" t="s">
        <v>127</v>
      </c>
      <c r="F27" s="22"/>
      <c r="G27" s="22" t="s">
        <v>105</v>
      </c>
      <c r="H27" s="23">
        <v>6</v>
      </c>
      <c r="I27" s="22"/>
      <c r="J27" s="31">
        <v>69.1</v>
      </c>
      <c r="K27" s="32">
        <v>0.95</v>
      </c>
      <c r="L27" s="22" t="s">
        <v>147</v>
      </c>
      <c r="M27" s="22" t="s">
        <v>105</v>
      </c>
      <c r="N27" s="22">
        <v>6</v>
      </c>
      <c r="O27" s="22">
        <v>6</v>
      </c>
      <c r="P27" s="17"/>
      <c r="Q27" s="22"/>
      <c r="R27" s="22"/>
      <c r="S27" s="22"/>
      <c r="T27" s="22"/>
      <c r="U27" s="22"/>
      <c r="V27" s="17"/>
      <c r="W27" s="31">
        <v>69.1</v>
      </c>
      <c r="X27" s="32">
        <v>0.95</v>
      </c>
      <c r="Y27" s="22" t="s">
        <v>147</v>
      </c>
      <c r="Z27" s="22" t="s">
        <v>105</v>
      </c>
      <c r="AA27" s="23">
        <v>6</v>
      </c>
      <c r="AB27" s="17"/>
      <c r="AC27" s="31">
        <v>69.1</v>
      </c>
      <c r="AD27" s="32">
        <v>0.95</v>
      </c>
      <c r="AE27" s="22" t="s">
        <v>147</v>
      </c>
      <c r="AF27" s="22" t="s">
        <v>105</v>
      </c>
      <c r="AG27" s="22">
        <v>6</v>
      </c>
      <c r="AH27" s="22">
        <v>0.58</v>
      </c>
      <c r="AI27" s="22">
        <v>0.58</v>
      </c>
      <c r="AJ27" s="22">
        <v>0.56</v>
      </c>
      <c r="AK27" s="22">
        <v>0.11</v>
      </c>
      <c r="AL27" s="63">
        <v>0.582</v>
      </c>
      <c r="AM27" s="63">
        <v>0.739</v>
      </c>
      <c r="AN27" s="63">
        <v>0.397</v>
      </c>
      <c r="AO27" s="63">
        <v>0.6422</v>
      </c>
      <c r="AP27" s="17"/>
      <c r="AQ27" s="31"/>
      <c r="AR27" s="32"/>
      <c r="AS27" s="22"/>
      <c r="AT27" s="22"/>
      <c r="AU27" s="22" t="s">
        <v>103</v>
      </c>
      <c r="AV27" s="22"/>
      <c r="AW27" s="7"/>
      <c r="AX27" s="7"/>
      <c r="AY27" s="7"/>
      <c r="AZ27" s="67"/>
    </row>
    <row r="28" spans="1:52" ht="12.75">
      <c r="A28" s="79">
        <f>'Manuscript Subjects'!A27</f>
        <v>68</v>
      </c>
      <c r="B28" s="31">
        <f>'Manuscript Subjects'!B27</f>
        <v>69.98220396988364</v>
      </c>
      <c r="C28" s="32">
        <f>'Manuscript Subjects'!D27</f>
        <v>0.9416375079047503</v>
      </c>
      <c r="D28" s="32" t="str">
        <f>'Manuscript Subjects'!G27</f>
        <v>Doc</v>
      </c>
      <c r="E28" s="22" t="s">
        <v>127</v>
      </c>
      <c r="F28" s="22"/>
      <c r="G28" s="22" t="s">
        <v>105</v>
      </c>
      <c r="H28" s="23">
        <v>8</v>
      </c>
      <c r="I28" s="22"/>
      <c r="J28" s="31">
        <v>70</v>
      </c>
      <c r="K28" s="32">
        <v>0.94</v>
      </c>
      <c r="L28" s="22" t="s">
        <v>147</v>
      </c>
      <c r="M28" s="22" t="s">
        <v>105</v>
      </c>
      <c r="N28" s="22">
        <v>8</v>
      </c>
      <c r="O28" s="22">
        <v>8</v>
      </c>
      <c r="P28" s="17"/>
      <c r="Q28" s="22"/>
      <c r="R28" s="22"/>
      <c r="S28" s="22"/>
      <c r="T28" s="22"/>
      <c r="U28" s="22"/>
      <c r="V28" s="17"/>
      <c r="W28" s="31">
        <v>70</v>
      </c>
      <c r="X28" s="32">
        <v>0.94</v>
      </c>
      <c r="Y28" s="22" t="s">
        <v>147</v>
      </c>
      <c r="Z28" s="22" t="s">
        <v>105</v>
      </c>
      <c r="AA28" s="23">
        <v>8</v>
      </c>
      <c r="AB28" s="17"/>
      <c r="AC28" s="31">
        <v>70</v>
      </c>
      <c r="AD28" s="32">
        <v>0.94</v>
      </c>
      <c r="AE28" s="22" t="s">
        <v>147</v>
      </c>
      <c r="AF28" s="22" t="s">
        <v>105</v>
      </c>
      <c r="AG28" s="22">
        <v>8</v>
      </c>
      <c r="AH28" s="22">
        <v>0.71</v>
      </c>
      <c r="AI28" s="22">
        <v>0.71</v>
      </c>
      <c r="AJ28" s="22">
        <v>0.61</v>
      </c>
      <c r="AK28" s="22">
        <v>0.03</v>
      </c>
      <c r="AL28" s="63">
        <v>0.692</v>
      </c>
      <c r="AM28" s="63">
        <v>0.767</v>
      </c>
      <c r="AN28" s="63">
        <v>0.748</v>
      </c>
      <c r="AO28" s="63">
        <v>0.6983</v>
      </c>
      <c r="AP28" s="17"/>
      <c r="AQ28" s="31">
        <v>70</v>
      </c>
      <c r="AR28" s="32">
        <v>0.94</v>
      </c>
      <c r="AS28" s="22" t="s">
        <v>147</v>
      </c>
      <c r="AT28" s="22"/>
      <c r="AU28" s="22">
        <v>8</v>
      </c>
      <c r="AV28" s="22"/>
      <c r="AW28" s="63">
        <v>0.692</v>
      </c>
      <c r="AX28" s="63">
        <v>0.767</v>
      </c>
      <c r="AY28" s="63">
        <v>0.748</v>
      </c>
      <c r="AZ28" s="68">
        <v>0.6983</v>
      </c>
    </row>
    <row r="29" spans="1:52" ht="12.75">
      <c r="A29" s="79">
        <f>'Manuscript Subjects'!A28</f>
        <v>1055</v>
      </c>
      <c r="B29" s="31">
        <f>'Manuscript Subjects'!B28</f>
        <v>53.52772073921971</v>
      </c>
      <c r="C29" s="32">
        <f>'Manuscript Subjects'!D28</f>
        <v>0.764727494896694</v>
      </c>
      <c r="D29" s="32" t="str">
        <f>'Manuscript Subjects'!G28</f>
        <v>Doc</v>
      </c>
      <c r="E29" s="22" t="s">
        <v>127</v>
      </c>
      <c r="F29" s="22"/>
      <c r="G29" s="22" t="s">
        <v>105</v>
      </c>
      <c r="H29" s="23">
        <v>12</v>
      </c>
      <c r="I29" s="22"/>
      <c r="J29" s="31">
        <v>53.5</v>
      </c>
      <c r="K29" s="32">
        <v>0.76</v>
      </c>
      <c r="L29" s="22" t="s">
        <v>147</v>
      </c>
      <c r="M29" s="22" t="s">
        <v>105</v>
      </c>
      <c r="N29" s="22">
        <v>12</v>
      </c>
      <c r="O29" s="22">
        <v>8</v>
      </c>
      <c r="P29" s="17"/>
      <c r="Q29" s="22"/>
      <c r="R29" s="22"/>
      <c r="S29" s="22"/>
      <c r="T29" s="22"/>
      <c r="U29" s="22"/>
      <c r="V29" s="17"/>
      <c r="W29" s="31">
        <v>53.5</v>
      </c>
      <c r="X29" s="32">
        <v>0.76</v>
      </c>
      <c r="Y29" s="22" t="s">
        <v>147</v>
      </c>
      <c r="Z29" s="22" t="s">
        <v>105</v>
      </c>
      <c r="AA29" s="23">
        <v>12</v>
      </c>
      <c r="AB29" s="17"/>
      <c r="AC29" s="31">
        <v>53.5</v>
      </c>
      <c r="AD29" s="32">
        <v>0.76</v>
      </c>
      <c r="AE29" s="22" t="s">
        <v>147</v>
      </c>
      <c r="AF29" s="22" t="s">
        <v>105</v>
      </c>
      <c r="AG29" s="22">
        <v>12</v>
      </c>
      <c r="AH29" s="22">
        <v>0.5</v>
      </c>
      <c r="AI29" s="22">
        <v>0.5</v>
      </c>
      <c r="AJ29" s="22">
        <v>0.84</v>
      </c>
      <c r="AK29" s="22">
        <v>0.03</v>
      </c>
      <c r="AL29" s="63">
        <v>0.378</v>
      </c>
      <c r="AM29" s="63">
        <v>0.564</v>
      </c>
      <c r="AN29" s="63">
        <v>0.75</v>
      </c>
      <c r="AO29" s="63">
        <v>0.3845</v>
      </c>
      <c r="AP29" s="17"/>
      <c r="AQ29" s="31"/>
      <c r="AR29" s="32"/>
      <c r="AS29" s="22"/>
      <c r="AT29" s="22"/>
      <c r="AU29" s="22" t="s">
        <v>103</v>
      </c>
      <c r="AV29" s="22"/>
      <c r="AW29" s="7"/>
      <c r="AX29" s="7"/>
      <c r="AY29" s="7"/>
      <c r="AZ29" s="67"/>
    </row>
    <row r="30" spans="1:52" ht="12.75">
      <c r="A30" s="79">
        <f>'Manuscript Subjects'!A29</f>
        <v>1086</v>
      </c>
      <c r="B30" s="31">
        <f>'Manuscript Subjects'!B29</f>
        <v>75.92060232717317</v>
      </c>
      <c r="C30" s="32">
        <f>'Manuscript Subjects'!D29</f>
        <v>0.7669987279362623</v>
      </c>
      <c r="D30" s="32" t="str">
        <f>'Manuscript Subjects'!G29</f>
        <v>Doc</v>
      </c>
      <c r="E30" s="22" t="s">
        <v>127</v>
      </c>
      <c r="F30" s="22"/>
      <c r="G30" s="22" t="s">
        <v>105</v>
      </c>
      <c r="H30" s="23">
        <v>8</v>
      </c>
      <c r="I30" s="22"/>
      <c r="J30" s="31">
        <v>75.9</v>
      </c>
      <c r="K30" s="32">
        <v>0.77</v>
      </c>
      <c r="L30" s="22" t="s">
        <v>147</v>
      </c>
      <c r="M30" s="22" t="s">
        <v>105</v>
      </c>
      <c r="N30" s="22">
        <v>8</v>
      </c>
      <c r="O30" s="22">
        <v>6</v>
      </c>
      <c r="P30" s="17"/>
      <c r="Q30" s="22"/>
      <c r="R30" s="22"/>
      <c r="S30" s="22"/>
      <c r="T30" s="22"/>
      <c r="U30" s="22"/>
      <c r="V30" s="17"/>
      <c r="W30" s="31">
        <v>75.9</v>
      </c>
      <c r="X30" s="32">
        <v>0.77</v>
      </c>
      <c r="Y30" s="22" t="s">
        <v>147</v>
      </c>
      <c r="Z30" s="22" t="s">
        <v>105</v>
      </c>
      <c r="AA30" s="23">
        <v>8</v>
      </c>
      <c r="AB30" s="17"/>
      <c r="AC30" s="31">
        <v>75.9</v>
      </c>
      <c r="AD30" s="32">
        <v>0.77</v>
      </c>
      <c r="AE30" s="22" t="s">
        <v>147</v>
      </c>
      <c r="AF30" s="22" t="s">
        <v>105</v>
      </c>
      <c r="AG30" s="22">
        <v>8</v>
      </c>
      <c r="AH30" s="22">
        <v>0.41</v>
      </c>
      <c r="AI30" s="22">
        <v>0.41</v>
      </c>
      <c r="AJ30" s="22">
        <v>0.16</v>
      </c>
      <c r="AK30" s="22">
        <v>0.08</v>
      </c>
      <c r="AL30" s="63">
        <v>0.369</v>
      </c>
      <c r="AM30" s="63">
        <v>0.525</v>
      </c>
      <c r="AN30" s="63">
        <v>0.248</v>
      </c>
      <c r="AO30" s="63">
        <v>0.2183</v>
      </c>
      <c r="AP30" s="17"/>
      <c r="AQ30" s="31"/>
      <c r="AR30" s="32"/>
      <c r="AS30" s="22"/>
      <c r="AT30" s="22"/>
      <c r="AU30" s="22" t="s">
        <v>103</v>
      </c>
      <c r="AV30" s="22"/>
      <c r="AW30" s="7"/>
      <c r="AX30" s="7"/>
      <c r="AY30" s="7"/>
      <c r="AZ30" s="67"/>
    </row>
    <row r="31" spans="1:52" ht="12.75">
      <c r="A31" s="79">
        <f>'Manuscript Subjects'!A30</f>
        <v>354</v>
      </c>
      <c r="B31" s="31">
        <f>'Manuscript Subjects'!B30</f>
        <v>80.10130047912389</v>
      </c>
      <c r="C31" s="32">
        <f>'Manuscript Subjects'!D30</f>
        <v>0.7589700043360188</v>
      </c>
      <c r="D31" s="32" t="str">
        <f>'Manuscript Subjects'!G30</f>
        <v>Doc</v>
      </c>
      <c r="E31" s="22" t="s">
        <v>127</v>
      </c>
      <c r="F31" s="22"/>
      <c r="G31" s="22" t="s">
        <v>105</v>
      </c>
      <c r="H31" s="23">
        <v>7</v>
      </c>
      <c r="I31" s="22"/>
      <c r="J31" s="31">
        <v>80.1</v>
      </c>
      <c r="K31" s="32">
        <v>0.76</v>
      </c>
      <c r="L31" s="22" t="s">
        <v>147</v>
      </c>
      <c r="M31" s="22" t="s">
        <v>105</v>
      </c>
      <c r="N31" s="22">
        <v>7</v>
      </c>
      <c r="O31" s="22">
        <v>5</v>
      </c>
      <c r="P31" s="17"/>
      <c r="Q31" s="22"/>
      <c r="R31" s="22"/>
      <c r="S31" s="22"/>
      <c r="T31" s="22"/>
      <c r="U31" s="22"/>
      <c r="V31" s="17"/>
      <c r="W31" s="31">
        <v>80.1</v>
      </c>
      <c r="X31" s="32">
        <v>0.76</v>
      </c>
      <c r="Y31" s="22" t="s">
        <v>147</v>
      </c>
      <c r="Z31" s="47" t="s">
        <v>105</v>
      </c>
      <c r="AA31" s="23">
        <v>7</v>
      </c>
      <c r="AB31" s="17"/>
      <c r="AC31" s="31">
        <v>80.1</v>
      </c>
      <c r="AD31" s="32">
        <v>0.76</v>
      </c>
      <c r="AE31" s="22" t="s">
        <v>147</v>
      </c>
      <c r="AF31" s="22" t="s">
        <v>105</v>
      </c>
      <c r="AG31" s="22">
        <v>7</v>
      </c>
      <c r="AH31" s="22">
        <v>0.6</v>
      </c>
      <c r="AI31" s="22">
        <v>0.6</v>
      </c>
      <c r="AJ31" s="22">
        <v>0.32</v>
      </c>
      <c r="AK31" s="22">
        <v>0.05</v>
      </c>
      <c r="AL31" s="63">
        <v>0.637</v>
      </c>
      <c r="AM31" s="63">
        <v>0.889</v>
      </c>
      <c r="AN31" s="63">
        <v>0.513</v>
      </c>
      <c r="AO31" s="63">
        <v>0.5108</v>
      </c>
      <c r="AP31" s="17"/>
      <c r="AQ31" s="31"/>
      <c r="AR31" s="32"/>
      <c r="AS31" s="22"/>
      <c r="AT31" s="22"/>
      <c r="AU31" s="22" t="s">
        <v>103</v>
      </c>
      <c r="AV31" s="22"/>
      <c r="AW31" s="7"/>
      <c r="AX31" s="7"/>
      <c r="AY31" s="7"/>
      <c r="AZ31" s="67"/>
    </row>
    <row r="32" spans="1:52" ht="12.75">
      <c r="A32" s="79">
        <f>'Manuscript Subjects'!A31</f>
        <v>610</v>
      </c>
      <c r="B32" s="31">
        <f>'Manuscript Subjects'!B31</f>
        <v>85.99589322381931</v>
      </c>
      <c r="C32" s="32">
        <f>'Manuscript Subjects'!D31</f>
        <v>0.744727494896694</v>
      </c>
      <c r="D32" s="32" t="str">
        <f>'Manuscript Subjects'!G31</f>
        <v>Doc</v>
      </c>
      <c r="E32" s="22" t="s">
        <v>127</v>
      </c>
      <c r="F32" s="22"/>
      <c r="G32" s="22" t="s">
        <v>105</v>
      </c>
      <c r="H32" s="23">
        <v>6</v>
      </c>
      <c r="I32" s="22"/>
      <c r="J32" s="31">
        <v>86</v>
      </c>
      <c r="K32" s="32">
        <v>0.74</v>
      </c>
      <c r="L32" s="22" t="s">
        <v>147</v>
      </c>
      <c r="M32" s="22" t="s">
        <v>105</v>
      </c>
      <c r="N32" s="22">
        <v>6</v>
      </c>
      <c r="O32" s="22">
        <v>6</v>
      </c>
      <c r="P32" s="17"/>
      <c r="Q32" s="22"/>
      <c r="R32" s="22"/>
      <c r="S32" s="22"/>
      <c r="T32" s="22"/>
      <c r="U32" s="22"/>
      <c r="V32" s="17"/>
      <c r="W32" s="31">
        <v>86</v>
      </c>
      <c r="X32" s="32">
        <v>0.74</v>
      </c>
      <c r="Y32" s="22" t="s">
        <v>147</v>
      </c>
      <c r="Z32" s="22" t="s">
        <v>105</v>
      </c>
      <c r="AA32" s="23">
        <v>6</v>
      </c>
      <c r="AB32" s="17"/>
      <c r="AC32" s="31">
        <v>86</v>
      </c>
      <c r="AD32" s="32">
        <v>0.74</v>
      </c>
      <c r="AE32" s="22" t="s">
        <v>147</v>
      </c>
      <c r="AF32" s="22" t="s">
        <v>105</v>
      </c>
      <c r="AG32" s="22">
        <v>6</v>
      </c>
      <c r="AH32" s="22">
        <v>0.58</v>
      </c>
      <c r="AI32" s="22">
        <v>0.58</v>
      </c>
      <c r="AJ32" s="22">
        <v>0.48</v>
      </c>
      <c r="AK32" s="22">
        <v>0.21</v>
      </c>
      <c r="AL32" s="63">
        <v>0.645</v>
      </c>
      <c r="AM32" s="63">
        <v>0.413</v>
      </c>
      <c r="AN32" s="63">
        <v>0.557</v>
      </c>
      <c r="AO32" s="63">
        <v>0.5165</v>
      </c>
      <c r="AP32" s="17"/>
      <c r="AQ32" s="31"/>
      <c r="AR32" s="32"/>
      <c r="AS32" s="22"/>
      <c r="AT32" s="22"/>
      <c r="AU32" s="22" t="s">
        <v>103</v>
      </c>
      <c r="AV32" s="22"/>
      <c r="AW32" s="7"/>
      <c r="AX32" s="7"/>
      <c r="AY32" s="7"/>
      <c r="AZ32" s="67"/>
    </row>
    <row r="33" spans="1:52" ht="12.75">
      <c r="A33" s="79">
        <f>'Manuscript Subjects'!A32</f>
        <v>841</v>
      </c>
      <c r="B33" s="31">
        <f>'Manuscript Subjects'!B32</f>
        <v>72.88980150581793</v>
      </c>
      <c r="C33" s="32">
        <f>'Manuscript Subjects'!D32</f>
        <v>0.7369619513137056</v>
      </c>
      <c r="D33" s="32" t="str">
        <f>'Manuscript Subjects'!G32</f>
        <v>Doc</v>
      </c>
      <c r="E33" s="25" t="s">
        <v>127</v>
      </c>
      <c r="F33" s="22"/>
      <c r="G33" s="22" t="s">
        <v>105</v>
      </c>
      <c r="H33" s="23">
        <v>8</v>
      </c>
      <c r="I33" s="22"/>
      <c r="J33" s="31">
        <v>72.9</v>
      </c>
      <c r="K33" s="32">
        <v>0.74</v>
      </c>
      <c r="L33" s="22" t="s">
        <v>147</v>
      </c>
      <c r="M33" s="22" t="s">
        <v>105</v>
      </c>
      <c r="N33" s="22">
        <v>8</v>
      </c>
      <c r="O33" s="22">
        <v>6</v>
      </c>
      <c r="P33" s="17"/>
      <c r="Q33" s="22"/>
      <c r="R33" s="22"/>
      <c r="S33" s="22"/>
      <c r="T33" s="22"/>
      <c r="U33" s="22"/>
      <c r="V33" s="17"/>
      <c r="W33" s="31">
        <v>72.9</v>
      </c>
      <c r="X33" s="32">
        <v>0.74</v>
      </c>
      <c r="Y33" s="22" t="s">
        <v>147</v>
      </c>
      <c r="Z33" s="22" t="s">
        <v>105</v>
      </c>
      <c r="AA33" s="23">
        <v>8</v>
      </c>
      <c r="AB33" s="17"/>
      <c r="AC33" s="31">
        <v>72.9</v>
      </c>
      <c r="AD33" s="32">
        <v>0.74</v>
      </c>
      <c r="AE33" s="22" t="s">
        <v>147</v>
      </c>
      <c r="AF33" s="22" t="s">
        <v>105</v>
      </c>
      <c r="AG33" s="22">
        <v>8</v>
      </c>
      <c r="AH33" s="22">
        <v>0.51</v>
      </c>
      <c r="AI33" s="22">
        <v>0.51</v>
      </c>
      <c r="AJ33" s="22">
        <v>0.32</v>
      </c>
      <c r="AK33" s="22">
        <v>0.04</v>
      </c>
      <c r="AL33" s="63">
        <v>0.61</v>
      </c>
      <c r="AM33" s="63">
        <v>0.415</v>
      </c>
      <c r="AN33" s="63">
        <v>0.312</v>
      </c>
      <c r="AO33" s="63">
        <v>0.7088</v>
      </c>
      <c r="AP33" s="17"/>
      <c r="AQ33" s="31"/>
      <c r="AR33" s="32"/>
      <c r="AS33" s="22"/>
      <c r="AT33" s="22"/>
      <c r="AU33" s="22" t="s">
        <v>103</v>
      </c>
      <c r="AV33" s="22"/>
      <c r="AW33" s="7"/>
      <c r="AX33" s="7"/>
      <c r="AY33" s="7"/>
      <c r="AZ33" s="67"/>
    </row>
    <row r="34" spans="1:52" ht="12.75">
      <c r="A34" s="79">
        <f>'Manuscript Subjects'!A33</f>
        <v>1080</v>
      </c>
      <c r="B34" s="31">
        <f>'Manuscript Subjects'!B33</f>
        <v>33.01300479123888</v>
      </c>
      <c r="C34" s="32">
        <f>'Manuscript Subjects'!D33</f>
        <v>0.7839087409443187</v>
      </c>
      <c r="D34" s="32" t="str">
        <f>'Manuscript Subjects'!G33</f>
        <v>No</v>
      </c>
      <c r="E34" s="25" t="s">
        <v>127</v>
      </c>
      <c r="F34" s="22"/>
      <c r="G34" s="22" t="s">
        <v>105</v>
      </c>
      <c r="H34" s="23">
        <v>6</v>
      </c>
      <c r="I34" s="22"/>
      <c r="J34" s="31">
        <v>33</v>
      </c>
      <c r="K34" s="32">
        <v>0.78</v>
      </c>
      <c r="L34" s="22" t="s">
        <v>150</v>
      </c>
      <c r="M34" s="22" t="s">
        <v>105</v>
      </c>
      <c r="N34" s="22">
        <v>6</v>
      </c>
      <c r="O34" s="22">
        <v>8</v>
      </c>
      <c r="P34" s="17"/>
      <c r="Q34" s="22"/>
      <c r="R34" s="22"/>
      <c r="S34" s="22"/>
      <c r="T34" s="22"/>
      <c r="U34" s="22"/>
      <c r="V34" s="17"/>
      <c r="W34" s="31">
        <v>33</v>
      </c>
      <c r="X34" s="32">
        <v>0.78</v>
      </c>
      <c r="Y34" s="22" t="s">
        <v>150</v>
      </c>
      <c r="Z34" s="22" t="s">
        <v>105</v>
      </c>
      <c r="AA34" s="23">
        <v>6</v>
      </c>
      <c r="AB34" s="17"/>
      <c r="AC34" s="31">
        <v>33</v>
      </c>
      <c r="AD34" s="32">
        <v>0.78</v>
      </c>
      <c r="AE34" s="22" t="s">
        <v>150</v>
      </c>
      <c r="AF34" s="22" t="s">
        <v>105</v>
      </c>
      <c r="AG34" s="22">
        <v>6</v>
      </c>
      <c r="AH34" s="22">
        <v>0.48</v>
      </c>
      <c r="AI34" s="22">
        <v>0.48</v>
      </c>
      <c r="AJ34" s="22">
        <v>0.45</v>
      </c>
      <c r="AK34" s="22">
        <v>0.13</v>
      </c>
      <c r="AL34" s="63">
        <v>0.465</v>
      </c>
      <c r="AM34" s="63">
        <v>0.546</v>
      </c>
      <c r="AN34" s="63">
        <v>0.41</v>
      </c>
      <c r="AO34" s="63">
        <v>0.5963</v>
      </c>
      <c r="AP34" s="17"/>
      <c r="AQ34" s="31"/>
      <c r="AR34" s="32"/>
      <c r="AS34" s="22"/>
      <c r="AT34" s="22"/>
      <c r="AU34" s="22" t="s">
        <v>103</v>
      </c>
      <c r="AV34" s="22"/>
      <c r="AW34" s="7"/>
      <c r="AX34" s="7"/>
      <c r="AY34" s="7"/>
      <c r="AZ34" s="67"/>
    </row>
    <row r="35" spans="1:52" ht="12.75">
      <c r="A35" s="79">
        <f>'Manuscript Subjects'!A34</f>
        <v>1084</v>
      </c>
      <c r="B35" s="31">
        <f>'Manuscript Subjects'!B34</f>
        <v>85.55509924709104</v>
      </c>
      <c r="C35" s="32">
        <f>'Manuscript Subjects'!D34</f>
        <v>1.0257574905606752</v>
      </c>
      <c r="D35" s="32" t="str">
        <f>'Manuscript Subjects'!G34</f>
        <v>Doc</v>
      </c>
      <c r="E35" s="25" t="s">
        <v>127</v>
      </c>
      <c r="F35" s="22"/>
      <c r="G35" s="22" t="s">
        <v>105</v>
      </c>
      <c r="H35" s="23">
        <v>7</v>
      </c>
      <c r="I35" s="22"/>
      <c r="J35" s="31">
        <v>85.6</v>
      </c>
      <c r="K35" s="32">
        <v>1.03</v>
      </c>
      <c r="L35" s="22" t="s">
        <v>147</v>
      </c>
      <c r="M35" s="22" t="s">
        <v>105</v>
      </c>
      <c r="N35" s="22">
        <v>7</v>
      </c>
      <c r="O35" s="22">
        <v>7</v>
      </c>
      <c r="P35" s="17"/>
      <c r="Q35" s="22"/>
      <c r="R35" s="22"/>
      <c r="S35" s="22"/>
      <c r="T35" s="22"/>
      <c r="U35" s="22"/>
      <c r="V35" s="17"/>
      <c r="W35" s="31">
        <v>85.6</v>
      </c>
      <c r="X35" s="32">
        <v>1.03</v>
      </c>
      <c r="Y35" s="22" t="s">
        <v>147</v>
      </c>
      <c r="Z35" s="22" t="s">
        <v>105</v>
      </c>
      <c r="AA35" s="23">
        <v>7</v>
      </c>
      <c r="AB35" s="17"/>
      <c r="AC35" s="31"/>
      <c r="AD35" s="32"/>
      <c r="AE35" s="22"/>
      <c r="AF35" s="22"/>
      <c r="AG35" s="22" t="s">
        <v>103</v>
      </c>
      <c r="AH35" s="22" t="s">
        <v>103</v>
      </c>
      <c r="AI35" s="22" t="s">
        <v>103</v>
      </c>
      <c r="AJ35" s="22" t="s">
        <v>103</v>
      </c>
      <c r="AK35" s="22" t="s">
        <v>103</v>
      </c>
      <c r="AL35" s="22"/>
      <c r="AM35" s="22"/>
      <c r="AN35" s="22"/>
      <c r="AO35" s="22"/>
      <c r="AP35" s="17"/>
      <c r="AQ35" s="31"/>
      <c r="AR35" s="32"/>
      <c r="AS35" s="22"/>
      <c r="AT35" s="22"/>
      <c r="AU35" s="22" t="s">
        <v>103</v>
      </c>
      <c r="AV35" s="22"/>
      <c r="AW35" s="7"/>
      <c r="AX35" s="7"/>
      <c r="AY35" s="7"/>
      <c r="AZ35" s="67"/>
    </row>
    <row r="36" spans="1:52" ht="12.75">
      <c r="A36" s="79">
        <f>'Manuscript Subjects'!A35</f>
        <v>832</v>
      </c>
      <c r="B36" s="31">
        <f>'Manuscript Subjects'!B35</f>
        <v>66.01505817932923</v>
      </c>
      <c r="C36" s="32">
        <f>'Manuscript Subjects'!D35</f>
        <v>1.134901959985743</v>
      </c>
      <c r="D36" s="32" t="str">
        <f>'Manuscript Subjects'!G35</f>
        <v>Doc</v>
      </c>
      <c r="E36" s="25" t="s">
        <v>127</v>
      </c>
      <c r="F36" s="22"/>
      <c r="G36" s="22" t="s">
        <v>105</v>
      </c>
      <c r="H36" s="23">
        <v>8</v>
      </c>
      <c r="I36" s="22"/>
      <c r="J36" s="31">
        <v>66</v>
      </c>
      <c r="K36" s="32">
        <v>1.13</v>
      </c>
      <c r="L36" s="22" t="s">
        <v>147</v>
      </c>
      <c r="M36" s="22" t="s">
        <v>105</v>
      </c>
      <c r="N36" s="22">
        <v>8</v>
      </c>
      <c r="O36" s="22">
        <v>8</v>
      </c>
      <c r="P36" s="17"/>
      <c r="Q36" s="22"/>
      <c r="R36" s="22"/>
      <c r="S36" s="22"/>
      <c r="T36" s="22"/>
      <c r="U36" s="22"/>
      <c r="V36" s="17"/>
      <c r="W36" s="31">
        <v>66</v>
      </c>
      <c r="X36" s="32">
        <v>1.13</v>
      </c>
      <c r="Y36" s="22" t="s">
        <v>147</v>
      </c>
      <c r="Z36" s="22" t="s">
        <v>105</v>
      </c>
      <c r="AA36" s="23">
        <v>8</v>
      </c>
      <c r="AB36" s="17"/>
      <c r="AC36" s="31">
        <v>66</v>
      </c>
      <c r="AD36" s="32">
        <v>1.13</v>
      </c>
      <c r="AE36" s="22" t="s">
        <v>147</v>
      </c>
      <c r="AF36" s="22" t="s">
        <v>105</v>
      </c>
      <c r="AG36" s="22">
        <v>8</v>
      </c>
      <c r="AH36" s="22">
        <v>0.68</v>
      </c>
      <c r="AI36" s="22">
        <v>0.68</v>
      </c>
      <c r="AJ36" s="22">
        <v>0.6</v>
      </c>
      <c r="AK36" s="22">
        <v>0.29</v>
      </c>
      <c r="AL36" s="63">
        <v>0.56</v>
      </c>
      <c r="AM36" s="63">
        <v>0.859</v>
      </c>
      <c r="AN36" s="63">
        <v>0.829</v>
      </c>
      <c r="AO36" s="63">
        <v>0.6194</v>
      </c>
      <c r="AP36" s="17"/>
      <c r="AQ36" s="31">
        <v>66</v>
      </c>
      <c r="AR36" s="32">
        <v>1.13</v>
      </c>
      <c r="AS36" s="22" t="s">
        <v>147</v>
      </c>
      <c r="AT36" s="22"/>
      <c r="AU36" s="22">
        <v>8</v>
      </c>
      <c r="AV36" s="22"/>
      <c r="AW36" s="63">
        <v>0.56</v>
      </c>
      <c r="AX36" s="63">
        <v>0.859</v>
      </c>
      <c r="AY36" s="63">
        <v>0.829</v>
      </c>
      <c r="AZ36" s="68">
        <v>0.6194</v>
      </c>
    </row>
    <row r="37" spans="1:52" ht="12.75">
      <c r="A37" s="79">
        <f>'Manuscript Subjects'!A36</f>
        <v>842</v>
      </c>
      <c r="B37" s="31">
        <f>'Manuscript Subjects'!B36</f>
        <v>82.63381245722108</v>
      </c>
      <c r="C37" s="32">
        <f>'Manuscript Subjects'!D36</f>
        <v>1.3041199826559249</v>
      </c>
      <c r="D37" s="32" t="str">
        <f>'Manuscript Subjects'!G36</f>
        <v>Doc</v>
      </c>
      <c r="E37" s="25" t="s">
        <v>127</v>
      </c>
      <c r="F37" s="22"/>
      <c r="G37" s="22" t="s">
        <v>105</v>
      </c>
      <c r="H37" s="23">
        <v>8</v>
      </c>
      <c r="I37" s="22"/>
      <c r="J37" s="31">
        <v>82.6</v>
      </c>
      <c r="K37" s="32">
        <v>1.3</v>
      </c>
      <c r="L37" s="22" t="s">
        <v>147</v>
      </c>
      <c r="M37" s="22" t="s">
        <v>105</v>
      </c>
      <c r="N37" s="22">
        <v>8</v>
      </c>
      <c r="O37" s="22">
        <v>10</v>
      </c>
      <c r="P37" s="17"/>
      <c r="Q37" s="22"/>
      <c r="R37" s="22"/>
      <c r="S37" s="22"/>
      <c r="T37" s="22"/>
      <c r="U37" s="22"/>
      <c r="V37" s="17"/>
      <c r="W37" s="31">
        <v>82.6</v>
      </c>
      <c r="X37" s="32">
        <v>1.3</v>
      </c>
      <c r="Y37" s="22" t="s">
        <v>147</v>
      </c>
      <c r="Z37" s="22" t="s">
        <v>105</v>
      </c>
      <c r="AA37" s="23">
        <v>8</v>
      </c>
      <c r="AB37" s="17"/>
      <c r="AC37" s="31"/>
      <c r="AD37" s="32"/>
      <c r="AE37" s="22"/>
      <c r="AF37" s="22"/>
      <c r="AG37" s="22"/>
      <c r="AH37" s="22"/>
      <c r="AI37" s="22"/>
      <c r="AJ37" s="22" t="s">
        <v>103</v>
      </c>
      <c r="AK37" s="22" t="s">
        <v>103</v>
      </c>
      <c r="AL37" s="22"/>
      <c r="AM37" s="22"/>
      <c r="AN37" s="22"/>
      <c r="AO37" s="22"/>
      <c r="AP37" s="17"/>
      <c r="AQ37" s="22"/>
      <c r="AR37" s="32"/>
      <c r="AS37" s="22"/>
      <c r="AT37" s="22"/>
      <c r="AU37" s="22"/>
      <c r="AV37" s="7"/>
      <c r="AW37" s="7"/>
      <c r="AX37" s="7"/>
      <c r="AY37" s="7"/>
      <c r="AZ37" s="67"/>
    </row>
    <row r="38" spans="1:52" ht="12.75">
      <c r="A38" s="79">
        <f>'Manuscript Subjects'!A37</f>
        <v>1116</v>
      </c>
      <c r="B38" s="31">
        <f>'Manuscript Subjects'!B37</f>
        <v>53.40451745379877</v>
      </c>
      <c r="C38" s="32">
        <f>'Manuscript Subjects'!D37</f>
        <v>1.2730012720637378</v>
      </c>
      <c r="D38" s="32" t="str">
        <f>'Manuscript Subjects'!G37</f>
        <v>No</v>
      </c>
      <c r="E38" s="25" t="s">
        <v>127</v>
      </c>
      <c r="F38" s="22"/>
      <c r="G38" s="22" t="s">
        <v>105</v>
      </c>
      <c r="H38" s="23">
        <v>7</v>
      </c>
      <c r="I38" s="22"/>
      <c r="J38" s="31">
        <v>53.4</v>
      </c>
      <c r="K38" s="32">
        <v>1.27</v>
      </c>
      <c r="L38" s="22" t="s">
        <v>150</v>
      </c>
      <c r="M38" s="22" t="s">
        <v>105</v>
      </c>
      <c r="N38" s="22">
        <v>7</v>
      </c>
      <c r="O38" s="22">
        <v>6</v>
      </c>
      <c r="P38" s="17"/>
      <c r="Q38" s="22"/>
      <c r="R38" s="22"/>
      <c r="S38" s="22"/>
      <c r="T38" s="22"/>
      <c r="U38" s="22"/>
      <c r="V38" s="17"/>
      <c r="W38" s="31">
        <v>53.4</v>
      </c>
      <c r="X38" s="32">
        <v>1.27</v>
      </c>
      <c r="Y38" s="22" t="s">
        <v>150</v>
      </c>
      <c r="Z38" s="22" t="s">
        <v>105</v>
      </c>
      <c r="AA38" s="23">
        <v>7</v>
      </c>
      <c r="AB38" s="17"/>
      <c r="AC38" s="31"/>
      <c r="AD38" s="3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17"/>
      <c r="AQ38" s="22"/>
      <c r="AR38" s="32"/>
      <c r="AS38" s="22"/>
      <c r="AT38" s="22"/>
      <c r="AU38" s="22"/>
      <c r="AV38" s="7"/>
      <c r="AW38" s="7"/>
      <c r="AX38" s="7"/>
      <c r="AY38" s="7"/>
      <c r="AZ38" s="67"/>
    </row>
    <row r="39" spans="1:52" ht="12.75">
      <c r="A39" s="80">
        <f>'Manuscript Subjects'!A38</f>
        <v>1074</v>
      </c>
      <c r="B39" s="35">
        <f>'Manuscript Subjects'!B38</f>
        <v>72.39151266255989</v>
      </c>
      <c r="C39" s="32">
        <f>'Manuscript Subjects'!D38</f>
        <v>1.0179919469776868</v>
      </c>
      <c r="D39" s="32" t="str">
        <f>'Manuscript Subjects'!G38</f>
        <v>Doc</v>
      </c>
      <c r="E39" s="25" t="s">
        <v>127</v>
      </c>
      <c r="F39" s="22"/>
      <c r="G39" s="22" t="s">
        <v>105</v>
      </c>
      <c r="H39" s="23">
        <v>8</v>
      </c>
      <c r="I39" s="37"/>
      <c r="J39" s="37"/>
      <c r="K39" s="37"/>
      <c r="L39" s="37"/>
      <c r="M39" s="37"/>
      <c r="N39" s="37"/>
      <c r="O39" s="37"/>
      <c r="P39" s="46"/>
      <c r="Q39" s="37"/>
      <c r="R39" s="37"/>
      <c r="S39" s="37"/>
      <c r="T39" s="37"/>
      <c r="U39" s="37"/>
      <c r="V39" s="46"/>
      <c r="W39" s="35">
        <v>72.4</v>
      </c>
      <c r="X39" s="36">
        <v>1.02</v>
      </c>
      <c r="Y39" s="37" t="s">
        <v>147</v>
      </c>
      <c r="Z39" s="37" t="s">
        <v>105</v>
      </c>
      <c r="AA39" s="39">
        <v>8</v>
      </c>
      <c r="AB39" s="46"/>
      <c r="AC39" s="35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46"/>
      <c r="AQ39" s="37"/>
      <c r="AR39" s="37"/>
      <c r="AS39" s="37"/>
      <c r="AT39" s="37"/>
      <c r="AU39" s="37"/>
      <c r="AV39" s="51"/>
      <c r="AW39" s="51"/>
      <c r="AX39" s="51"/>
      <c r="AY39" s="51"/>
      <c r="AZ39" s="74"/>
    </row>
    <row r="40" spans="1:52" ht="12.75" customHeight="1">
      <c r="A40" s="175" t="s">
        <v>102</v>
      </c>
      <c r="B40" s="85"/>
      <c r="C40" s="136" t="s">
        <v>125</v>
      </c>
      <c r="D40" s="166"/>
      <c r="E40" s="166"/>
      <c r="F40" s="166"/>
      <c r="G40" s="166"/>
      <c r="H40" s="179"/>
      <c r="I40" s="180" t="s">
        <v>124</v>
      </c>
      <c r="J40" s="166"/>
      <c r="K40" s="166"/>
      <c r="L40" s="166"/>
      <c r="M40" s="166"/>
      <c r="N40" s="166"/>
      <c r="O40" s="179"/>
      <c r="P40" s="138" t="s">
        <v>126</v>
      </c>
      <c r="Q40" s="139"/>
      <c r="R40" s="139"/>
      <c r="S40" s="139"/>
      <c r="T40" s="139"/>
      <c r="U40" s="43"/>
      <c r="V40" s="136" t="s">
        <v>123</v>
      </c>
      <c r="W40" s="102"/>
      <c r="X40" s="102"/>
      <c r="Y40" s="102"/>
      <c r="Z40" s="102"/>
      <c r="AA40" s="137"/>
      <c r="AB40" s="165" t="s">
        <v>163</v>
      </c>
      <c r="AC40" s="166"/>
      <c r="AD40" s="166"/>
      <c r="AE40" s="166"/>
      <c r="AF40" s="166"/>
      <c r="AG40" s="166"/>
      <c r="AH40" s="166"/>
      <c r="AI40" s="166"/>
      <c r="AJ40" s="166"/>
      <c r="AK40" s="166"/>
      <c r="AL40" s="171" t="s">
        <v>205</v>
      </c>
      <c r="AM40" s="171"/>
      <c r="AN40" s="171"/>
      <c r="AO40" s="172"/>
      <c r="AP40" s="136" t="s">
        <v>181</v>
      </c>
      <c r="AQ40" s="166"/>
      <c r="AR40" s="166"/>
      <c r="AS40" s="166"/>
      <c r="AT40" s="166"/>
      <c r="AU40" s="166"/>
      <c r="AV40" s="166"/>
      <c r="AW40" s="177" t="s">
        <v>205</v>
      </c>
      <c r="AX40" s="177"/>
      <c r="AY40" s="171"/>
      <c r="AZ40" s="178"/>
    </row>
    <row r="41" spans="1:52" s="54" customFormat="1" ht="36">
      <c r="A41" s="176"/>
      <c r="B41" s="86"/>
      <c r="C41" s="87"/>
      <c r="D41" s="55" t="s">
        <v>137</v>
      </c>
      <c r="E41" s="55" t="s">
        <v>131</v>
      </c>
      <c r="F41" s="55" t="s">
        <v>108</v>
      </c>
      <c r="G41" s="116" t="s">
        <v>161</v>
      </c>
      <c r="H41" s="117"/>
      <c r="I41" s="57"/>
      <c r="J41" s="57" t="s">
        <v>137</v>
      </c>
      <c r="K41" s="57" t="s">
        <v>131</v>
      </c>
      <c r="L41" s="58" t="s">
        <v>128</v>
      </c>
      <c r="M41" s="58" t="s">
        <v>182</v>
      </c>
      <c r="N41" s="114" t="s">
        <v>132</v>
      </c>
      <c r="O41" s="118"/>
      <c r="P41" s="59"/>
      <c r="Q41" s="60" t="s">
        <v>137</v>
      </c>
      <c r="R41" s="60" t="s">
        <v>131</v>
      </c>
      <c r="S41" s="60" t="s">
        <v>108</v>
      </c>
      <c r="T41" s="119" t="s">
        <v>132</v>
      </c>
      <c r="U41" s="118"/>
      <c r="V41" s="55"/>
      <c r="W41" s="55" t="s">
        <v>206</v>
      </c>
      <c r="X41" s="55" t="s">
        <v>131</v>
      </c>
      <c r="Y41" s="55" t="s">
        <v>108</v>
      </c>
      <c r="Z41" s="116" t="s">
        <v>132</v>
      </c>
      <c r="AA41" s="118"/>
      <c r="AB41" s="56"/>
      <c r="AC41" s="57" t="s">
        <v>206</v>
      </c>
      <c r="AD41" s="57" t="s">
        <v>131</v>
      </c>
      <c r="AE41" s="114" t="s">
        <v>161</v>
      </c>
      <c r="AF41" s="115"/>
      <c r="AG41" s="57" t="s">
        <v>108</v>
      </c>
      <c r="AH41" s="58" t="s">
        <v>93</v>
      </c>
      <c r="AI41" s="58" t="s">
        <v>94</v>
      </c>
      <c r="AJ41" s="58" t="s">
        <v>95</v>
      </c>
      <c r="AK41" s="58" t="s">
        <v>96</v>
      </c>
      <c r="AL41" s="66" t="s">
        <v>201</v>
      </c>
      <c r="AM41" s="66" t="s">
        <v>202</v>
      </c>
      <c r="AN41" s="66" t="s">
        <v>203</v>
      </c>
      <c r="AO41" s="70" t="s">
        <v>204</v>
      </c>
      <c r="AP41" s="55"/>
      <c r="AQ41" s="55" t="s">
        <v>137</v>
      </c>
      <c r="AR41" s="55" t="s">
        <v>131</v>
      </c>
      <c r="AS41" s="116" t="s">
        <v>132</v>
      </c>
      <c r="AT41" s="115"/>
      <c r="AU41" s="55" t="s">
        <v>108</v>
      </c>
      <c r="AV41" s="61"/>
      <c r="AW41" s="66" t="s">
        <v>201</v>
      </c>
      <c r="AX41" s="66" t="s">
        <v>202</v>
      </c>
      <c r="AY41" s="66" t="s">
        <v>203</v>
      </c>
      <c r="AZ41" s="70" t="s">
        <v>204</v>
      </c>
    </row>
    <row r="42" spans="3:52" ht="12.75">
      <c r="C42" s="30" t="s">
        <v>187</v>
      </c>
      <c r="D42" s="22">
        <f>COUNT(B5:B39)</f>
        <v>35</v>
      </c>
      <c r="E42" s="22">
        <f>COUNT(C5:C39)</f>
        <v>35</v>
      </c>
      <c r="F42" s="22">
        <f>COUNT(F5:F39,H5:H39)</f>
        <v>35</v>
      </c>
      <c r="G42" s="25" t="s">
        <v>177</v>
      </c>
      <c r="H42" s="23">
        <f>COUNTIF(D5:D39,"Doc")</f>
        <v>27</v>
      </c>
      <c r="I42" s="25" t="s">
        <v>165</v>
      </c>
      <c r="J42" s="22">
        <f>COUNT(J5:J39)</f>
        <v>18</v>
      </c>
      <c r="K42" s="22">
        <f>COUNT(K5:K39)</f>
        <v>18</v>
      </c>
      <c r="L42" s="40">
        <f>COUNT(N5:N39)</f>
        <v>18</v>
      </c>
      <c r="M42" s="40">
        <f>COUNT(O5:O39)</f>
        <v>18</v>
      </c>
      <c r="N42" s="25" t="s">
        <v>171</v>
      </c>
      <c r="O42" s="22">
        <f>COUNTIF(L5:L39,"Doc")</f>
        <v>14</v>
      </c>
      <c r="P42" s="30" t="s">
        <v>165</v>
      </c>
      <c r="Q42" s="22">
        <f>COUNT(Q5:Q39,"A")</f>
        <v>10</v>
      </c>
      <c r="R42" s="22">
        <f>COUNT(R5:R39,"A")</f>
        <v>10</v>
      </c>
      <c r="S42" s="22">
        <f>COUNT(U5:U39)</f>
        <v>10</v>
      </c>
      <c r="T42" s="25" t="s">
        <v>171</v>
      </c>
      <c r="U42" s="23">
        <f>COUNTIF(S5:S39,"Doc")</f>
        <v>7</v>
      </c>
      <c r="V42" s="30" t="s">
        <v>165</v>
      </c>
      <c r="W42" s="22">
        <f>COUNT(W5:W39)</f>
        <v>25</v>
      </c>
      <c r="X42" s="22">
        <f>COUNT(X5:X39)</f>
        <v>25</v>
      </c>
      <c r="Y42" s="22">
        <f>COUNT(AA5:AA39)</f>
        <v>25</v>
      </c>
      <c r="Z42" s="25" t="s">
        <v>171</v>
      </c>
      <c r="AA42" s="22">
        <f>COUNTIF(Y5:Y39,"Doc")</f>
        <v>20</v>
      </c>
      <c r="AB42" s="30" t="s">
        <v>165</v>
      </c>
      <c r="AC42" s="22">
        <f>COUNT(AC5:AC39)</f>
        <v>23</v>
      </c>
      <c r="AD42" s="22">
        <f>COUNT(AD5:AD39)</f>
        <v>23</v>
      </c>
      <c r="AE42" s="25" t="s">
        <v>171</v>
      </c>
      <c r="AF42" s="22">
        <f>COUNTIF(AE5:AE39,"Doc")</f>
        <v>17</v>
      </c>
      <c r="AG42" s="22">
        <f>COUNT(AG5:AG39)</f>
        <v>23</v>
      </c>
      <c r="AH42" s="22">
        <f>COUNT(AH5:AH39)</f>
        <v>23</v>
      </c>
      <c r="AI42" s="22">
        <f>COUNT(AI5:AI39)</f>
        <v>19</v>
      </c>
      <c r="AJ42" s="22">
        <f aca="true" t="shared" si="0" ref="AJ42:AO42">COUNT(AJ5:AJ39)</f>
        <v>23</v>
      </c>
      <c r="AK42" s="22">
        <f t="shared" si="0"/>
        <v>23</v>
      </c>
      <c r="AL42" s="22">
        <f t="shared" si="0"/>
        <v>23</v>
      </c>
      <c r="AM42" s="22">
        <f t="shared" si="0"/>
        <v>23</v>
      </c>
      <c r="AN42" s="22">
        <f t="shared" si="0"/>
        <v>23</v>
      </c>
      <c r="AO42" s="22">
        <f t="shared" si="0"/>
        <v>23</v>
      </c>
      <c r="AP42" s="30" t="s">
        <v>165</v>
      </c>
      <c r="AQ42" s="22">
        <f>COUNT(AQ5:AQ39)</f>
        <v>5</v>
      </c>
      <c r="AR42" s="22">
        <f>COUNT(AR5:AR39)</f>
        <v>5</v>
      </c>
      <c r="AS42" s="25" t="s">
        <v>171</v>
      </c>
      <c r="AT42" s="22">
        <f>COUNTIF(AS5:AS39,"Doc")</f>
        <v>3</v>
      </c>
      <c r="AU42" s="22">
        <f>COUNT(AU5:AU39)</f>
        <v>5</v>
      </c>
      <c r="AW42" s="22">
        <f>COUNT(AW5:AW39)</f>
        <v>5</v>
      </c>
      <c r="AX42" s="22">
        <f>COUNT(AX5:AX39)</f>
        <v>5</v>
      </c>
      <c r="AY42" s="22">
        <f>COUNT(AY5:AY39)</f>
        <v>5</v>
      </c>
      <c r="AZ42" s="23">
        <f>COUNT(AZ5:AZ39)</f>
        <v>5</v>
      </c>
    </row>
    <row r="43" spans="3:52" ht="12.75">
      <c r="C43" s="30" t="s">
        <v>151</v>
      </c>
      <c r="D43" s="31">
        <f>AVERAGE(B5:B39)</f>
        <v>64.88057103744988</v>
      </c>
      <c r="E43" s="32">
        <f>AVERAGE(C5:C39)</f>
        <v>0.9676675566256492</v>
      </c>
      <c r="F43" s="31">
        <f>AVERAGE(F5:F39,H5:H39)</f>
        <v>7.571428571428571</v>
      </c>
      <c r="G43" s="25" t="s">
        <v>178</v>
      </c>
      <c r="H43" s="23">
        <f>COUNTIF(D5:D39,"Prob")</f>
        <v>2</v>
      </c>
      <c r="I43" s="25" t="s">
        <v>166</v>
      </c>
      <c r="J43" s="31">
        <f>AVERAGE(J5:J39)</f>
        <v>64.25555555555556</v>
      </c>
      <c r="K43" s="32">
        <f>AVERAGE(K5:K39)</f>
        <v>0.9583333333333334</v>
      </c>
      <c r="L43" s="31">
        <f>AVERAGE(N5:N39)</f>
        <v>7.333333333333333</v>
      </c>
      <c r="M43" s="31">
        <f>AVERAGE(O5:O39)</f>
        <v>6.888888888888889</v>
      </c>
      <c r="N43" s="25" t="s">
        <v>172</v>
      </c>
      <c r="O43" s="22">
        <f>COUNTIF(L5:L39,"Prob")</f>
        <v>0</v>
      </c>
      <c r="P43" s="30" t="s">
        <v>166</v>
      </c>
      <c r="Q43" s="31">
        <f>AVERAGE(B5:B8,B10:B13,B15,B20)</f>
        <v>64.99794661190965</v>
      </c>
      <c r="R43" s="32">
        <f>AVERAGE(C5:C8,C10:C13,C15,C20)</f>
        <v>1.1346313064495797</v>
      </c>
      <c r="S43" s="31">
        <f>AVERAGE(U5:U39)</f>
        <v>7.5</v>
      </c>
      <c r="T43" s="25" t="s">
        <v>172</v>
      </c>
      <c r="U43" s="23">
        <f>COUNTIF(S5:S39,"Prob")</f>
        <v>2</v>
      </c>
      <c r="V43" s="30" t="s">
        <v>166</v>
      </c>
      <c r="W43" s="31">
        <f>AVERAGE(W5:W39)</f>
        <v>64.828</v>
      </c>
      <c r="X43" s="32">
        <f>AVERAGE(X5:X39)</f>
        <v>0.9007999999999999</v>
      </c>
      <c r="Y43" s="31">
        <f>AVERAGE(AA5:AA39)</f>
        <v>7.6</v>
      </c>
      <c r="Z43" s="25" t="s">
        <v>172</v>
      </c>
      <c r="AA43" s="22">
        <f>COUNTIF(Y5:Y39,"Prob")</f>
        <v>0</v>
      </c>
      <c r="AB43" s="30" t="s">
        <v>166</v>
      </c>
      <c r="AC43" s="31">
        <f>AVERAGE(AC5:AC39)</f>
        <v>61.730434782608704</v>
      </c>
      <c r="AD43" s="32">
        <f>AVERAGE(AD5:AD39)</f>
        <v>0.9282608695652171</v>
      </c>
      <c r="AE43" s="25" t="s">
        <v>172</v>
      </c>
      <c r="AF43" s="22">
        <f>COUNTIF(AE5:AE39,"Prob")</f>
        <v>2</v>
      </c>
      <c r="AG43" s="31">
        <f>AVERAGE(AG5:AG39)</f>
        <v>6.913043478260869</v>
      </c>
      <c r="AH43" s="32">
        <f>AVERAGE(AH5:AH39)</f>
        <v>0.5456521739130434</v>
      </c>
      <c r="AI43" s="32">
        <f>AVERAGE(AI5:AI39)</f>
        <v>0.5726315789473685</v>
      </c>
      <c r="AJ43" s="32">
        <f aca="true" t="shared" si="1" ref="AJ43:AO43">AVERAGE(AJ5:AJ39)</f>
        <v>0.43913043478260866</v>
      </c>
      <c r="AK43" s="32">
        <f t="shared" si="1"/>
        <v>0.13347826086956519</v>
      </c>
      <c r="AL43" s="32">
        <f t="shared" si="1"/>
        <v>0.5303043478260869</v>
      </c>
      <c r="AM43" s="32">
        <f t="shared" si="1"/>
        <v>0.6072173913043478</v>
      </c>
      <c r="AN43" s="32">
        <f t="shared" si="1"/>
        <v>0.5088695652173912</v>
      </c>
      <c r="AO43" s="32">
        <f t="shared" si="1"/>
        <v>0.5374782608695652</v>
      </c>
      <c r="AP43" s="30" t="s">
        <v>166</v>
      </c>
      <c r="AQ43" s="31">
        <f>AVERAGE(AQ5:AQ39)</f>
        <v>51.8</v>
      </c>
      <c r="AR43" s="32">
        <f>AVERAGE(AR5:AR39)</f>
        <v>0.9480000000000001</v>
      </c>
      <c r="AS43" s="25" t="s">
        <v>172</v>
      </c>
      <c r="AT43" s="22">
        <f>COUNTIF(AS5:AS39,"Prob")</f>
        <v>0</v>
      </c>
      <c r="AU43" s="31">
        <f>AVERAGE(AU5:AU39)</f>
        <v>7.6</v>
      </c>
      <c r="AW43" s="31">
        <f>AVERAGE(AW5:AW39)</f>
        <v>0.7283999999999999</v>
      </c>
      <c r="AX43" s="31">
        <f>AVERAGE(AX5:AX39)</f>
        <v>0.8141999999999999</v>
      </c>
      <c r="AY43" s="31">
        <f>AVERAGE(AY5:AY39)</f>
        <v>0.8408</v>
      </c>
      <c r="AZ43" s="38">
        <f>AVERAGE(AZ5:AZ39)</f>
        <v>0.6813600000000001</v>
      </c>
    </row>
    <row r="44" spans="3:52" ht="12.75">
      <c r="C44" s="30" t="s">
        <v>188</v>
      </c>
      <c r="D44" s="31">
        <f>STDEV(B5:B39)</f>
        <v>18.15851251742123</v>
      </c>
      <c r="E44" s="32">
        <f>STDEV(C5:C39)</f>
        <v>0.29038754078348716</v>
      </c>
      <c r="F44" s="31">
        <f>STDEV(F5:F39,H5:H39)</f>
        <v>2.200076392867708</v>
      </c>
      <c r="G44" s="25" t="s">
        <v>179</v>
      </c>
      <c r="H44" s="23">
        <f>COUNTIF(D5:D39,"No")</f>
        <v>6</v>
      </c>
      <c r="I44" s="25" t="s">
        <v>167</v>
      </c>
      <c r="J44" s="31">
        <f>STDEV(J5:J39)</f>
        <v>17.899958009225188</v>
      </c>
      <c r="K44" s="32">
        <f>STDEV(K5:K39)</f>
        <v>0.17977927643444927</v>
      </c>
      <c r="L44" s="31">
        <f>STDEV(N5:N39)</f>
        <v>1.7822655773580136</v>
      </c>
      <c r="M44" s="31">
        <f>STDEV(O5:O39)</f>
        <v>1.6764419215528679</v>
      </c>
      <c r="N44" s="25" t="s">
        <v>173</v>
      </c>
      <c r="O44" s="22">
        <f>COUNTIF(L5:L39,"No")</f>
        <v>4</v>
      </c>
      <c r="P44" s="30" t="s">
        <v>167</v>
      </c>
      <c r="Q44" s="31">
        <f>STDEV(B5:B8,B10:B13,B15,B20)</f>
        <v>17.752617764021732</v>
      </c>
      <c r="R44" s="32">
        <f>STDEV(C5:C8,C10:C13,C15,C20)</f>
        <v>0.41473662234034114</v>
      </c>
      <c r="S44" s="31">
        <f>STDEV(U5:U39)</f>
        <v>3.0276503540974917</v>
      </c>
      <c r="T44" s="25" t="s">
        <v>173</v>
      </c>
      <c r="U44" s="23">
        <f>COUNTIF(S5:S39,"No")</f>
        <v>1</v>
      </c>
      <c r="V44" s="30" t="s">
        <v>167</v>
      </c>
      <c r="W44" s="31">
        <f>STDEV(W5:W39)</f>
        <v>18.68329289320627</v>
      </c>
      <c r="X44" s="32">
        <f>STDEV(X5:X39)</f>
        <v>0.1967214612932031</v>
      </c>
      <c r="Y44" s="31">
        <f>STDEV(AA5:AA39)</f>
        <v>1.848422751068236</v>
      </c>
      <c r="Z44" s="25" t="s">
        <v>173</v>
      </c>
      <c r="AA44" s="22">
        <f>COUNTIF(Y5:Y39,"No")</f>
        <v>5</v>
      </c>
      <c r="AB44" s="30" t="s">
        <v>167</v>
      </c>
      <c r="AC44" s="31">
        <f>STDEV(AC5:AC39)</f>
        <v>19.743478434953186</v>
      </c>
      <c r="AD44" s="32">
        <f>STDEV(AD5:AD39)</f>
        <v>0.2780067391909299</v>
      </c>
      <c r="AE44" s="25" t="s">
        <v>173</v>
      </c>
      <c r="AF44" s="22">
        <f>COUNTIF(AE5:AE39,"No")</f>
        <v>4</v>
      </c>
      <c r="AG44" s="31">
        <f>STDEV(AG5:AG39)</f>
        <v>1.64905051133457</v>
      </c>
      <c r="AH44" s="32">
        <f>STDEV(AH5:AH39)</f>
        <v>0.12855229169332155</v>
      </c>
      <c r="AI44" s="32">
        <f>STDEV(AI5:AI39)</f>
        <v>0.11459310165698597</v>
      </c>
      <c r="AJ44" s="32">
        <f aca="true" t="shared" si="2" ref="AJ44:AO44">STDEV(AJ5:AJ39)</f>
        <v>0.21240854809622856</v>
      </c>
      <c r="AK44" s="32">
        <f t="shared" si="2"/>
        <v>0.10705175874960399</v>
      </c>
      <c r="AL44" s="32">
        <f t="shared" si="2"/>
        <v>0.15374046453287013</v>
      </c>
      <c r="AM44" s="32">
        <f t="shared" si="2"/>
        <v>0.1885764750877525</v>
      </c>
      <c r="AN44" s="32">
        <f t="shared" si="2"/>
        <v>0.24914367967606493</v>
      </c>
      <c r="AO44" s="32">
        <f t="shared" si="2"/>
        <v>0.1494097750134349</v>
      </c>
      <c r="AP44" s="30" t="s">
        <v>167</v>
      </c>
      <c r="AQ44" s="31">
        <f>STDEV(AQ5:AQ39)</f>
        <v>20.919727531686444</v>
      </c>
      <c r="AR44" s="32">
        <f>STDEV(AR5:AR39)</f>
        <v>0.16991174179555676</v>
      </c>
      <c r="AS44" s="25" t="s">
        <v>173</v>
      </c>
      <c r="AT44" s="22">
        <f>COUNTIF(AS5:AS39,"No")</f>
        <v>2</v>
      </c>
      <c r="AU44" s="31">
        <f>STDEV(AU5:AU39)</f>
        <v>1.1401754250991367</v>
      </c>
      <c r="AW44" s="31">
        <f>STDEV(AW5:AW39)</f>
        <v>0.1350122216690033</v>
      </c>
      <c r="AX44" s="31">
        <f>STDEV(AX5:AX39)</f>
        <v>0.1564567032760188</v>
      </c>
      <c r="AY44" s="31">
        <f>STDEV(AY5:AY39)</f>
        <v>0.10386385319253255</v>
      </c>
      <c r="AZ44" s="38">
        <f>STDEV(AZ5:AZ39)</f>
        <v>0.09582569070974582</v>
      </c>
    </row>
    <row r="45" spans="3:52" ht="12.75">
      <c r="C45" s="30" t="s">
        <v>152</v>
      </c>
      <c r="D45" s="31">
        <f>MEDIAN(B5:B39)</f>
        <v>69.98220396988364</v>
      </c>
      <c r="E45" s="32">
        <f>MEDIAN(C5:C39)</f>
        <v>0.885098040014257</v>
      </c>
      <c r="F45" s="31">
        <f>MEDIAN(F5:F39,H5:H39)</f>
        <v>7</v>
      </c>
      <c r="G45" s="25" t="s">
        <v>180</v>
      </c>
      <c r="H45" s="23">
        <f>SUM(H42:H44)</f>
        <v>35</v>
      </c>
      <c r="I45" s="25" t="s">
        <v>168</v>
      </c>
      <c r="J45" s="31">
        <f>MEDIAN(J5:J39)</f>
        <v>68.55</v>
      </c>
      <c r="K45" s="32">
        <f>MEDIAN(K5:K39)</f>
        <v>0.95</v>
      </c>
      <c r="L45" s="31">
        <f>MEDIAN(N5:N39)</f>
        <v>7</v>
      </c>
      <c r="M45" s="31">
        <f>MEDIAN(O5:O39)</f>
        <v>6</v>
      </c>
      <c r="N45" s="25" t="s">
        <v>174</v>
      </c>
      <c r="O45" s="22">
        <f>SUM(O42:O44)</f>
        <v>18</v>
      </c>
      <c r="P45" s="30" t="s">
        <v>168</v>
      </c>
      <c r="Q45" s="31">
        <f>MEDIAN(B5:B8,B10:B13,B15,B20)</f>
        <v>72.63518138261465</v>
      </c>
      <c r="R45" s="32">
        <f>MEDIAN(C5:C8,C10:C13,C15,C20)</f>
        <v>0.9825490200071285</v>
      </c>
      <c r="S45" s="31">
        <f>MEDIAN(U5:U39)</f>
        <v>6.5</v>
      </c>
      <c r="T45" s="25" t="s">
        <v>174</v>
      </c>
      <c r="U45" s="23">
        <f>SUM(U42:U44)</f>
        <v>10</v>
      </c>
      <c r="V45" s="30" t="s">
        <v>168</v>
      </c>
      <c r="W45" s="31">
        <f>MEDIAN(W5:W39)</f>
        <v>70</v>
      </c>
      <c r="X45" s="32">
        <f>MEDIAN(X5:X39)</f>
        <v>0.88</v>
      </c>
      <c r="Y45" s="31">
        <f>MEDIAN(AA5:AA39)</f>
        <v>7</v>
      </c>
      <c r="Z45" s="25" t="s">
        <v>174</v>
      </c>
      <c r="AA45" s="22">
        <f>SUM(AA42:AA44)</f>
        <v>25</v>
      </c>
      <c r="AB45" s="30" t="s">
        <v>168</v>
      </c>
      <c r="AC45" s="31">
        <f>MEDIAN(AC5:AC39)</f>
        <v>68.4</v>
      </c>
      <c r="AD45" s="32">
        <f>MEDIAN(AD5:AD39)</f>
        <v>0.86</v>
      </c>
      <c r="AE45" s="25" t="s">
        <v>174</v>
      </c>
      <c r="AF45" s="22">
        <f>SUM(AF42:AF44)</f>
        <v>23</v>
      </c>
      <c r="AG45" s="31">
        <f>MEDIAN(AG5:AG39)</f>
        <v>7</v>
      </c>
      <c r="AH45" s="32">
        <f>MEDIAN(AH5:AH39)</f>
        <v>0.52</v>
      </c>
      <c r="AI45" s="32">
        <f>MEDIAN(AI5:AI39)</f>
        <v>0.53</v>
      </c>
      <c r="AJ45" s="32">
        <f aca="true" t="shared" si="3" ref="AJ45:AO45">MEDIAN(AJ5:AJ39)</f>
        <v>0.47</v>
      </c>
      <c r="AK45" s="32">
        <f t="shared" si="3"/>
        <v>0.12</v>
      </c>
      <c r="AL45" s="32">
        <f t="shared" si="3"/>
        <v>0.506</v>
      </c>
      <c r="AM45" s="32">
        <f t="shared" si="3"/>
        <v>0.53</v>
      </c>
      <c r="AN45" s="32">
        <f t="shared" si="3"/>
        <v>0.41</v>
      </c>
      <c r="AO45" s="32">
        <f t="shared" si="3"/>
        <v>0.564</v>
      </c>
      <c r="AP45" s="30" t="s">
        <v>168</v>
      </c>
      <c r="AQ45" s="31">
        <f>MEDIAN(AQ5:AQ39)</f>
        <v>60.7</v>
      </c>
      <c r="AR45" s="32">
        <f>MEDIAN(AR5:AR39)</f>
        <v>0.94</v>
      </c>
      <c r="AS45" s="25" t="s">
        <v>174</v>
      </c>
      <c r="AT45" s="22">
        <f>SUM(AT42:AT44)</f>
        <v>5</v>
      </c>
      <c r="AU45" s="31">
        <f>MEDIAN(AU5:AU39)</f>
        <v>8</v>
      </c>
      <c r="AW45" s="31">
        <f>MEDIAN(AW5:AW39)</f>
        <v>0.719</v>
      </c>
      <c r="AX45" s="31">
        <f>MEDIAN(AX5:AX39)</f>
        <v>0.859</v>
      </c>
      <c r="AY45" s="31">
        <f>MEDIAN(AY5:AY39)</f>
        <v>0.829</v>
      </c>
      <c r="AZ45" s="38">
        <f>MEDIAN(AZ5:AZ39)</f>
        <v>0.6582</v>
      </c>
    </row>
    <row r="46" spans="3:52" ht="12.75">
      <c r="C46" s="30" t="s">
        <v>195</v>
      </c>
      <c r="D46" s="88">
        <f>D44/SQRT(D42)</f>
        <v>3.0693488227279158</v>
      </c>
      <c r="E46" s="88">
        <f>E44/SQRT(E42)</f>
        <v>0.04908445312266296</v>
      </c>
      <c r="F46" s="88">
        <f>F44/SQRT(F42)</f>
        <v>0.3718807848319821</v>
      </c>
      <c r="G46" s="25"/>
      <c r="H46" s="23"/>
      <c r="I46" s="25" t="s">
        <v>195</v>
      </c>
      <c r="J46" s="62">
        <f>J44/SQRT(J42)</f>
        <v>4.219060563759195</v>
      </c>
      <c r="K46" s="62">
        <f>K44/SQRT(K42)</f>
        <v>0.04237438182786999</v>
      </c>
      <c r="L46" s="62">
        <f>L44/SQRT(L42)</f>
        <v>0.42008402520840293</v>
      </c>
      <c r="M46" s="62">
        <f>M44/SQRT(M42)</f>
        <v>0.395141150331813</v>
      </c>
      <c r="N46" s="25"/>
      <c r="O46" s="22"/>
      <c r="P46" s="30" t="s">
        <v>195</v>
      </c>
      <c r="Q46" s="62">
        <f>Q44/SQRT(Q42)</f>
        <v>5.613870656467425</v>
      </c>
      <c r="R46" s="62">
        <f>R44/SQRT(R42)</f>
        <v>0.13115123556805508</v>
      </c>
      <c r="S46" s="62">
        <f>S44/SQRT(S42)</f>
        <v>0.9574271077563381</v>
      </c>
      <c r="T46" s="25"/>
      <c r="U46" s="23"/>
      <c r="V46" s="30" t="s">
        <v>195</v>
      </c>
      <c r="W46" s="62">
        <f>W44/SQRT(W42)</f>
        <v>3.7366585786412543</v>
      </c>
      <c r="X46" s="62">
        <f>X44/SQRT(X42)</f>
        <v>0.03934429225864062</v>
      </c>
      <c r="Y46" s="62">
        <f>Y44/SQRT(Y42)</f>
        <v>0.3696845502136472</v>
      </c>
      <c r="Z46" s="25"/>
      <c r="AA46" s="22"/>
      <c r="AB46" s="30" t="s">
        <v>195</v>
      </c>
      <c r="AC46" s="4">
        <f>AC44/SQRT(AC42)</f>
        <v>4.1167998373127555</v>
      </c>
      <c r="AD46" s="4">
        <f>AD44/SQRT(AD42)</f>
        <v>0.05796841232631475</v>
      </c>
      <c r="AE46" s="25"/>
      <c r="AF46" s="22"/>
      <c r="AG46" s="4">
        <f>AG44/SQRT(AG42)</f>
        <v>0.3438508011214474</v>
      </c>
      <c r="AH46" s="62">
        <f>AH44/SQRT(AH42)</f>
        <v>0.026805005778127104</v>
      </c>
      <c r="AI46" s="62">
        <f>AI44/SQRT(AI42)</f>
        <v>0.02628946051314132</v>
      </c>
      <c r="AJ46" s="62">
        <f aca="true" t="shared" si="4" ref="AJ46:AO46">AJ44/SQRT(AJ42)</f>
        <v>0.04429024394699908</v>
      </c>
      <c r="AK46" s="62">
        <f t="shared" si="4"/>
        <v>0.022321834749453005</v>
      </c>
      <c r="AL46" s="62">
        <f t="shared" si="4"/>
        <v>0.0320571028789339</v>
      </c>
      <c r="AM46" s="62">
        <f t="shared" si="4"/>
        <v>0.03932091320787127</v>
      </c>
      <c r="AN46" s="62">
        <f t="shared" si="4"/>
        <v>0.05195004838367821</v>
      </c>
      <c r="AO46" s="62">
        <f t="shared" si="4"/>
        <v>0.03115409169132575</v>
      </c>
      <c r="AP46" s="30" t="s">
        <v>195</v>
      </c>
      <c r="AQ46" s="4">
        <f>AQ44/SQRT(AQ42)</f>
        <v>9.355586566324954</v>
      </c>
      <c r="AR46" s="4">
        <f>AR44/SQRT(AR42)</f>
        <v>0.07598684096605142</v>
      </c>
      <c r="AS46" s="25"/>
      <c r="AT46" s="22"/>
      <c r="AU46" s="4">
        <f>AU44/SQRT(AU42)</f>
        <v>0.5099019513592778</v>
      </c>
      <c r="AW46" s="32">
        <f>AW44/SQRT(AW42)</f>
        <v>0.0603793010890323</v>
      </c>
      <c r="AX46" s="32">
        <f>AX44/SQRT(AX42)</f>
        <v>0.06996956481213841</v>
      </c>
      <c r="AY46" s="32">
        <f>AY44/SQRT(AY42)</f>
        <v>0.04644932722871226</v>
      </c>
      <c r="AZ46" s="33">
        <f>AZ44/SQRT(AZ42)</f>
        <v>0.04285455168357234</v>
      </c>
    </row>
    <row r="47" spans="3:52" ht="12.75">
      <c r="C47" s="30" t="s">
        <v>162</v>
      </c>
      <c r="D47" s="31">
        <f>MIN(B8:B39)</f>
        <v>19.236139630390145</v>
      </c>
      <c r="E47" s="32">
        <f>MIN(C8:C39)</f>
        <v>0.5228787452803376</v>
      </c>
      <c r="F47" s="31">
        <f>MIN(F8:F39,H5:H39)</f>
        <v>5</v>
      </c>
      <c r="G47" s="22" t="s">
        <v>155</v>
      </c>
      <c r="H47" s="23">
        <f>COUNTIF(E5:E39,"A")</f>
        <v>10</v>
      </c>
      <c r="I47" s="25" t="s">
        <v>169</v>
      </c>
      <c r="J47" s="31">
        <f>MIN(J8:J39)</f>
        <v>27.3</v>
      </c>
      <c r="K47" s="32">
        <f>MIN(K8:K39)</f>
        <v>0.74</v>
      </c>
      <c r="L47" s="31">
        <f>MIN(N8:N39)</f>
        <v>5</v>
      </c>
      <c r="M47" s="31">
        <f>MIN(O8:O39)</f>
        <v>5</v>
      </c>
      <c r="N47" s="22"/>
      <c r="O47" s="22"/>
      <c r="P47" s="30" t="s">
        <v>169</v>
      </c>
      <c r="Q47" s="31">
        <f>MIN(B5:B8,B10:B13,B15,B20)</f>
        <v>28.654346338124572</v>
      </c>
      <c r="R47" s="32">
        <f>MIN(C5:C8,C10:C13,C15,C20)</f>
        <v>0.7389700043360188</v>
      </c>
      <c r="S47" s="31">
        <f>MIN(U8:U39)</f>
        <v>5</v>
      </c>
      <c r="T47" s="22"/>
      <c r="U47" s="23"/>
      <c r="V47" s="30" t="s">
        <v>169</v>
      </c>
      <c r="W47" s="31">
        <f>MIN(W8:W39)</f>
        <v>19.2</v>
      </c>
      <c r="X47" s="32">
        <f>MIN(X8:X39)</f>
        <v>0.52</v>
      </c>
      <c r="Y47" s="31">
        <f>MIN(AA8:AA39)</f>
        <v>5</v>
      </c>
      <c r="Z47" s="22"/>
      <c r="AA47" s="22"/>
      <c r="AB47" s="30" t="s">
        <v>169</v>
      </c>
      <c r="AC47" s="31">
        <f>MIN(AC8:AC39)</f>
        <v>19.2</v>
      </c>
      <c r="AD47" s="32">
        <f>MIN(AD8:AD39)</f>
        <v>0.66</v>
      </c>
      <c r="AE47" s="22" t="s">
        <v>175</v>
      </c>
      <c r="AF47" s="22">
        <f>COUNTIF(AF5:AF39,"A")</f>
        <v>6</v>
      </c>
      <c r="AG47" s="31">
        <f>MIN(AG8:AG39)</f>
        <v>5</v>
      </c>
      <c r="AH47" s="32">
        <f>MIN(AH8:AH39)</f>
        <v>0.26</v>
      </c>
      <c r="AI47" s="32">
        <f>MIN(AI8:AI39)</f>
        <v>0.41</v>
      </c>
      <c r="AJ47" s="32">
        <f aca="true" t="shared" si="5" ref="AJ47:AO47">MIN(AJ5:AJ39)</f>
        <v>0.08</v>
      </c>
      <c r="AK47" s="32">
        <f t="shared" si="5"/>
        <v>0</v>
      </c>
      <c r="AL47" s="32">
        <f t="shared" si="5"/>
        <v>0.21</v>
      </c>
      <c r="AM47" s="32">
        <f t="shared" si="5"/>
        <v>0.335</v>
      </c>
      <c r="AN47" s="32">
        <f t="shared" si="5"/>
        <v>0.151</v>
      </c>
      <c r="AO47" s="32">
        <f t="shared" si="5"/>
        <v>0.2183</v>
      </c>
      <c r="AP47" s="30" t="s">
        <v>169</v>
      </c>
      <c r="AQ47" s="31">
        <f>MIN(AQ8:AQ39)</f>
        <v>19.2</v>
      </c>
      <c r="AR47" s="32">
        <f>MIN(AR8:AR39)</f>
        <v>0.73</v>
      </c>
      <c r="AS47" s="22"/>
      <c r="AT47" s="22"/>
      <c r="AU47" s="31">
        <f>MIN(AT5:AT39)</f>
        <v>0</v>
      </c>
      <c r="AW47" s="31">
        <f>MIN(AW5:AW39)</f>
        <v>0.56</v>
      </c>
      <c r="AX47" s="31">
        <f>MIN(AX5:AX39)</f>
        <v>0.577</v>
      </c>
      <c r="AY47" s="31">
        <f>MIN(AY5:AY39)</f>
        <v>0.748</v>
      </c>
      <c r="AZ47" s="38">
        <f>MIN(AZ5:AZ39)</f>
        <v>0.5935</v>
      </c>
    </row>
    <row r="48" spans="3:52" ht="12.75">
      <c r="C48" s="34" t="s">
        <v>189</v>
      </c>
      <c r="D48" s="35">
        <f>MAX(B5:B39)</f>
        <v>85.99589322381931</v>
      </c>
      <c r="E48" s="36">
        <f>MAX(C5:C39)</f>
        <v>2</v>
      </c>
      <c r="F48" s="35">
        <f>MAX(F5:F39,H5:H39)</f>
        <v>14</v>
      </c>
      <c r="G48" s="37" t="s">
        <v>156</v>
      </c>
      <c r="H48" s="39">
        <f>COUNTIF(G5:G39,"B")</f>
        <v>25</v>
      </c>
      <c r="I48" s="44" t="s">
        <v>170</v>
      </c>
      <c r="J48" s="35">
        <f>MAX(J5:J39)</f>
        <v>86</v>
      </c>
      <c r="K48" s="36">
        <f>MAX(K5:K39)</f>
        <v>1.3</v>
      </c>
      <c r="L48" s="35">
        <f>MAX(N5:N39)</f>
        <v>12</v>
      </c>
      <c r="M48" s="35">
        <f>MAX(O5:O39)</f>
        <v>11</v>
      </c>
      <c r="N48" s="37"/>
      <c r="O48" s="37"/>
      <c r="P48" s="34" t="s">
        <v>170</v>
      </c>
      <c r="Q48" s="35">
        <f>MAX(B5:B8,B10:B13,B15,B20)</f>
        <v>80.16700889801506</v>
      </c>
      <c r="R48" s="36">
        <f>MAX(C5:C8,C10:C13,C15,C20)</f>
        <v>2</v>
      </c>
      <c r="S48" s="35">
        <f>MAX(U5:U39)</f>
        <v>14</v>
      </c>
      <c r="T48" s="37"/>
      <c r="U48" s="39"/>
      <c r="V48" s="34" t="s">
        <v>170</v>
      </c>
      <c r="W48" s="35">
        <f>MAX(W5:W39)</f>
        <v>86</v>
      </c>
      <c r="X48" s="36">
        <f>MAX(X5:X39)</f>
        <v>1.3</v>
      </c>
      <c r="Y48" s="35">
        <f>MAX(AA5:AA39)</f>
        <v>12</v>
      </c>
      <c r="Z48" s="37"/>
      <c r="AA48" s="37"/>
      <c r="AB48" s="34" t="s">
        <v>170</v>
      </c>
      <c r="AC48" s="35">
        <f>MAX(AC5:AC39)</f>
        <v>86</v>
      </c>
      <c r="AD48" s="36">
        <f>MAX(AD5:AD39)</f>
        <v>2</v>
      </c>
      <c r="AE48" s="37" t="s">
        <v>176</v>
      </c>
      <c r="AF48" s="37">
        <f>COUNTIF(AF5:AF39,"B")</f>
        <v>17</v>
      </c>
      <c r="AG48" s="35">
        <f>MAX(AG5:AG39)</f>
        <v>12</v>
      </c>
      <c r="AH48" s="36">
        <f>MAX(AH5:AH39)</f>
        <v>0.86</v>
      </c>
      <c r="AI48" s="36">
        <f>MAX(AI5:AI39)</f>
        <v>0.86</v>
      </c>
      <c r="AJ48" s="36">
        <f aca="true" t="shared" si="6" ref="AJ48:AO48">MAX(AJ5:AJ39)</f>
        <v>0.84</v>
      </c>
      <c r="AK48" s="36">
        <f t="shared" si="6"/>
        <v>0.36</v>
      </c>
      <c r="AL48" s="36">
        <f t="shared" si="6"/>
        <v>0.936</v>
      </c>
      <c r="AM48" s="36">
        <f t="shared" si="6"/>
        <v>1</v>
      </c>
      <c r="AN48" s="36">
        <f t="shared" si="6"/>
        <v>1</v>
      </c>
      <c r="AO48" s="36">
        <f t="shared" si="6"/>
        <v>0.8374</v>
      </c>
      <c r="AP48" s="34" t="s">
        <v>170</v>
      </c>
      <c r="AQ48" s="35">
        <f>MAX(AQ5:AQ39)</f>
        <v>70</v>
      </c>
      <c r="AR48" s="36">
        <f>MAX(AR5:AR39)</f>
        <v>1.13</v>
      </c>
      <c r="AS48" s="37"/>
      <c r="AT48" s="37"/>
      <c r="AU48" s="35">
        <f>MAX(AT5:AT39)</f>
        <v>0</v>
      </c>
      <c r="AV48" s="37"/>
      <c r="AW48" s="35">
        <f>MAX(AW5:AW39)</f>
        <v>0.936</v>
      </c>
      <c r="AX48" s="35">
        <f>MAX(AX5:AX39)</f>
        <v>1</v>
      </c>
      <c r="AY48" s="35">
        <f>MAX(AY5:AY39)</f>
        <v>1</v>
      </c>
      <c r="AZ48" s="72">
        <f>MAX(AZ5:AZ39)</f>
        <v>0.8374</v>
      </c>
    </row>
    <row r="49" spans="1:28" ht="12.75">
      <c r="A49" t="s">
        <v>127</v>
      </c>
      <c r="V49" s="20" t="s">
        <v>127</v>
      </c>
      <c r="W49" s="120" t="s">
        <v>207</v>
      </c>
      <c r="X49" s="102"/>
      <c r="Y49" s="102"/>
      <c r="Z49" s="102"/>
      <c r="AA49" s="102"/>
      <c r="AB49" s="102"/>
    </row>
    <row r="50" spans="1:31" ht="12.75">
      <c r="A50" t="s">
        <v>127</v>
      </c>
      <c r="G50" s="45"/>
      <c r="W50" s="121"/>
      <c r="X50" s="121"/>
      <c r="Y50" s="121"/>
      <c r="Z50" s="121"/>
      <c r="AA50" s="121"/>
      <c r="AB50" s="121"/>
      <c r="AE50" s="1" t="s">
        <v>106</v>
      </c>
    </row>
    <row r="51" spans="8:28" ht="12.75">
      <c r="H51"/>
      <c r="W51" s="121"/>
      <c r="X51" s="121"/>
      <c r="Y51" s="121"/>
      <c r="Z51" s="121"/>
      <c r="AA51" s="121"/>
      <c r="AB51" s="121"/>
    </row>
  </sheetData>
  <mergeCells count="51">
    <mergeCell ref="A40:A41"/>
    <mergeCell ref="AW40:AZ40"/>
    <mergeCell ref="AW3:AZ3"/>
    <mergeCell ref="AP2:AZ2"/>
    <mergeCell ref="C40:H40"/>
    <mergeCell ref="I2:O2"/>
    <mergeCell ref="I40:O40"/>
    <mergeCell ref="N3:N4"/>
    <mergeCell ref="M3:M4"/>
    <mergeCell ref="B3:D3"/>
    <mergeCell ref="AB1:AZ1"/>
    <mergeCell ref="AL40:AO40"/>
    <mergeCell ref="AP40:AV40"/>
    <mergeCell ref="AH3:AH4"/>
    <mergeCell ref="AI3:AI4"/>
    <mergeCell ref="AP3:AS3"/>
    <mergeCell ref="AG3:AG4"/>
    <mergeCell ref="AU3:AU4"/>
    <mergeCell ref="B2:H2"/>
    <mergeCell ref="H3:H4"/>
    <mergeCell ref="I3:L3"/>
    <mergeCell ref="AB40:AK40"/>
    <mergeCell ref="AK3:AK4"/>
    <mergeCell ref="AA3:AA4"/>
    <mergeCell ref="AF3:AF4"/>
    <mergeCell ref="A1:A3"/>
    <mergeCell ref="P3:S3"/>
    <mergeCell ref="U3:U4"/>
    <mergeCell ref="T3:T4"/>
    <mergeCell ref="P2:U2"/>
    <mergeCell ref="E3:E4"/>
    <mergeCell ref="F3:F4"/>
    <mergeCell ref="G3:G4"/>
    <mergeCell ref="B1:AA1"/>
    <mergeCell ref="V2:AA2"/>
    <mergeCell ref="W49:AB51"/>
    <mergeCell ref="AB2:AO2"/>
    <mergeCell ref="O3:O4"/>
    <mergeCell ref="AJ3:AJ4"/>
    <mergeCell ref="AB3:AE3"/>
    <mergeCell ref="V3:Y3"/>
    <mergeCell ref="AL3:AO3"/>
    <mergeCell ref="Z3:Z4"/>
    <mergeCell ref="V40:AA40"/>
    <mergeCell ref="P40:T40"/>
    <mergeCell ref="AE41:AF41"/>
    <mergeCell ref="AS41:AT41"/>
    <mergeCell ref="G41:H41"/>
    <mergeCell ref="N41:O41"/>
    <mergeCell ref="T41:U41"/>
    <mergeCell ref="Z41:AA41"/>
  </mergeCells>
  <printOptions/>
  <pageMargins left="0.75" right="0.75" top="1" bottom="1" header="0.5" footer="0.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</dc:creator>
  <cp:keywords/>
  <dc:description/>
  <cp:lastModifiedBy>Doris</cp:lastModifiedBy>
  <cp:lastPrinted>2004-08-02T17:35:50Z</cp:lastPrinted>
  <dcterms:created xsi:type="dcterms:W3CDTF">2004-04-29T16:31:04Z</dcterms:created>
  <cp:category/>
  <cp:version/>
  <cp:contentType/>
  <cp:contentStatus/>
</cp:coreProperties>
</file>